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autoCompressPictures="0"/>
  <bookViews>
    <workbookView xWindow="-105" yWindow="-105" windowWidth="19425" windowHeight="11505" tabRatio="824" firstSheet="4" activeTab="15"/>
  </bookViews>
  <sheets>
    <sheet name="1 décembre 2013" sheetId="5" state="hidden" r:id="rId1"/>
    <sheet name="9 février 2014 (2)" sheetId="21" state="hidden" r:id="rId2"/>
    <sheet name="7 décembre 2014 (2)" sheetId="25" state="hidden" r:id="rId3"/>
    <sheet name="LISTING EQUIPES" sheetId="36" r:id="rId4"/>
    <sheet name="ETAPE 1" sheetId="34" r:id="rId5"/>
    <sheet name="ETAPE 2" sheetId="37" r:id="rId6"/>
    <sheet name="ETAPE 3" sheetId="38" r:id="rId7"/>
    <sheet name="ETAPE 4" sheetId="39" r:id="rId8"/>
    <sheet name="ETAPE 5" sheetId="40" r:id="rId9"/>
    <sheet name="ETAPE 6" sheetId="41" r:id="rId10"/>
    <sheet name="ETAPE 7" sheetId="42" r:id="rId11"/>
    <sheet name="ETAPE 8" sheetId="43" r:id="rId12"/>
    <sheet name="ETAPE 9" sheetId="44" r:id="rId13"/>
    <sheet name="ETAPE 10" sheetId="45" r:id="rId14"/>
    <sheet name="Points attribués" sheetId="9" r:id="rId15"/>
    <sheet name="Classement Général" sheetId="7" r:id="rId16"/>
  </sheets>
  <definedNames>
    <definedName name="_xlnm._FilterDatabase" localSheetId="0" hidden="1">'1 décembre 2013'!$A$4:$AX$13</definedName>
    <definedName name="_xlnm._FilterDatabase" localSheetId="2" hidden="1">'7 décembre 2014 (2)'!$A$4:$AX$13</definedName>
    <definedName name="_xlnm._FilterDatabase" localSheetId="1" hidden="1">'9 février 2014 (2)'!$A$4:$AX$13</definedName>
    <definedName name="_xlnm._FilterDatabase" localSheetId="15" hidden="1">'Classement Général'!$D$4:$Z$14</definedName>
    <definedName name="_xlnm._FilterDatabase" localSheetId="4" hidden="1">'ETAPE 1'!$B$2:$L$16</definedName>
    <definedName name="_xlnm._FilterDatabase" localSheetId="13" hidden="1">'ETAPE 10'!$B$2:$L$16</definedName>
    <definedName name="_xlnm._FilterDatabase" localSheetId="5" hidden="1">'ETAPE 2'!$B$2:$L$16</definedName>
    <definedName name="_xlnm._FilterDatabase" localSheetId="6" hidden="1">'ETAPE 3'!$B$2:$L$16</definedName>
    <definedName name="_xlnm._FilterDatabase" localSheetId="7" hidden="1">'ETAPE 4'!$B$2:$L$16</definedName>
    <definedName name="_xlnm._FilterDatabase" localSheetId="8" hidden="1">'ETAPE 5'!$B$2:$L$16</definedName>
    <definedName name="_xlnm._FilterDatabase" localSheetId="9" hidden="1">'ETAPE 6'!$B$2:$L$16</definedName>
    <definedName name="_xlnm._FilterDatabase" localSheetId="10" hidden="1">'ETAPE 7'!$B$2:$L$16</definedName>
    <definedName name="_xlnm._FilterDatabase" localSheetId="11" hidden="1">'ETAPE 8'!$B$2:$L$16</definedName>
    <definedName name="_xlnm._FilterDatabase" localSheetId="12" hidden="1">'ETAPE 9'!$B$2:$L$16</definedName>
    <definedName name="_xlnm.Print_Area" localSheetId="0">'1 décembre 2013'!$A$1:$BA$5</definedName>
    <definedName name="_xlnm.Print_Area" localSheetId="2">'7 décembre 2014 (2)'!$A$1:$BA$31</definedName>
    <definedName name="_xlnm.Print_Area" localSheetId="1">'9 février 2014 (2)'!$A$1:$BA$5</definedName>
    <definedName name="_xlnm.Print_Area" localSheetId="15">'Classement Général'!$B$1:$Z$34</definedName>
    <definedName name="_xlnm.Print_Area" localSheetId="4">'ETAPE 1'!$B$2:$L$16</definedName>
    <definedName name="_xlnm.Print_Area" localSheetId="13">'ETAPE 10'!$B$2:$L$16</definedName>
    <definedName name="_xlnm.Print_Area" localSheetId="5">'ETAPE 2'!$B$2:$L$16</definedName>
    <definedName name="_xlnm.Print_Area" localSheetId="6">'ETAPE 3'!$B$2:$L$16</definedName>
    <definedName name="_xlnm.Print_Area" localSheetId="7">'ETAPE 4'!$B$2:$L$16</definedName>
    <definedName name="_xlnm.Print_Area" localSheetId="8">'ETAPE 5'!$B$2:$L$16</definedName>
    <definedName name="_xlnm.Print_Area" localSheetId="9">'ETAPE 6'!$B$2:$L$16</definedName>
    <definedName name="_xlnm.Print_Area" localSheetId="10">'ETAPE 7'!$B$2:$L$16</definedName>
    <definedName name="_xlnm.Print_Area" localSheetId="11">'ETAPE 8'!$B$2:$L$16</definedName>
    <definedName name="_xlnm.Print_Area" localSheetId="12">'ETAPE 9'!$B$2:$L$16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" i="45" l="1"/>
  <c r="G5" i="45"/>
  <c r="G6" i="45"/>
  <c r="G7" i="45"/>
  <c r="G8" i="45"/>
  <c r="G9" i="45"/>
  <c r="G10" i="45"/>
  <c r="G11" i="45"/>
  <c r="G12" i="45"/>
  <c r="G13" i="45"/>
  <c r="G14" i="45"/>
  <c r="G15" i="45"/>
  <c r="G16" i="45"/>
  <c r="G4" i="44"/>
  <c r="G5" i="44"/>
  <c r="G6" i="44"/>
  <c r="G7" i="44"/>
  <c r="G8" i="44"/>
  <c r="G9" i="44"/>
  <c r="G10" i="44"/>
  <c r="G11" i="44"/>
  <c r="G12" i="44"/>
  <c r="G13" i="44"/>
  <c r="G14" i="44"/>
  <c r="G15" i="44"/>
  <c r="G16" i="44"/>
  <c r="G4" i="43"/>
  <c r="G5" i="43"/>
  <c r="G6" i="43"/>
  <c r="G7" i="43"/>
  <c r="G8" i="43"/>
  <c r="G9" i="43"/>
  <c r="G10" i="43"/>
  <c r="G11" i="43"/>
  <c r="G12" i="43"/>
  <c r="G13" i="43"/>
  <c r="G14" i="43"/>
  <c r="G15" i="43"/>
  <c r="G16" i="43"/>
  <c r="G4" i="42"/>
  <c r="G5" i="42"/>
  <c r="G6" i="42"/>
  <c r="G7" i="42"/>
  <c r="G8" i="42"/>
  <c r="G9" i="42"/>
  <c r="G10" i="42"/>
  <c r="G11" i="42"/>
  <c r="G12" i="42"/>
  <c r="G13" i="42"/>
  <c r="G14" i="42"/>
  <c r="G15" i="42"/>
  <c r="G16" i="42"/>
  <c r="G4" i="41"/>
  <c r="G5" i="41"/>
  <c r="G6" i="41"/>
  <c r="G7" i="41"/>
  <c r="G8" i="41"/>
  <c r="G9" i="41"/>
  <c r="G10" i="41"/>
  <c r="G11" i="41"/>
  <c r="G12" i="41"/>
  <c r="G13" i="41"/>
  <c r="G14" i="41"/>
  <c r="G15" i="41"/>
  <c r="G16" i="41"/>
  <c r="G4" i="40"/>
  <c r="G5" i="40"/>
  <c r="G6" i="40"/>
  <c r="G7" i="40"/>
  <c r="G8" i="40"/>
  <c r="G9" i="40"/>
  <c r="G10" i="40"/>
  <c r="G11" i="40"/>
  <c r="G12" i="40"/>
  <c r="G13" i="40"/>
  <c r="G14" i="40"/>
  <c r="G15" i="40"/>
  <c r="G16" i="40"/>
  <c r="G4" i="39"/>
  <c r="G5" i="39"/>
  <c r="G6" i="39"/>
  <c r="G7" i="39"/>
  <c r="G8" i="39"/>
  <c r="G9" i="39"/>
  <c r="G10" i="39"/>
  <c r="G11" i="39"/>
  <c r="G12" i="39"/>
  <c r="G13" i="39"/>
  <c r="G14" i="39"/>
  <c r="G15" i="39"/>
  <c r="G16" i="39"/>
  <c r="G3" i="45"/>
  <c r="G3" i="44"/>
  <c r="G3" i="43"/>
  <c r="G3" i="42"/>
  <c r="G3" i="41"/>
  <c r="G3" i="40"/>
  <c r="G3" i="39"/>
  <c r="G4" i="38"/>
  <c r="G5" i="38"/>
  <c r="G6" i="38"/>
  <c r="G7" i="38"/>
  <c r="G8" i="38"/>
  <c r="G9" i="38"/>
  <c r="G10" i="38"/>
  <c r="G11" i="38"/>
  <c r="G12" i="38"/>
  <c r="G13" i="38"/>
  <c r="G14" i="38"/>
  <c r="G15" i="38"/>
  <c r="G16" i="38"/>
  <c r="G3" i="38"/>
  <c r="G4" i="37"/>
  <c r="G5" i="37"/>
  <c r="G6" i="37"/>
  <c r="G7" i="37"/>
  <c r="G8" i="37"/>
  <c r="G9" i="37"/>
  <c r="G10" i="37"/>
  <c r="G11" i="37"/>
  <c r="G12" i="37"/>
  <c r="G13" i="37"/>
  <c r="G14" i="37"/>
  <c r="G15" i="37"/>
  <c r="G16" i="37"/>
  <c r="G3" i="37"/>
  <c r="G4" i="34"/>
  <c r="G5" i="34"/>
  <c r="G6" i="34"/>
  <c r="G7" i="34"/>
  <c r="G8" i="34"/>
  <c r="G9" i="34"/>
  <c r="G10" i="34"/>
  <c r="G11" i="34"/>
  <c r="G12" i="34"/>
  <c r="G13" i="34"/>
  <c r="G14" i="34"/>
  <c r="G15" i="34"/>
  <c r="G16" i="34"/>
  <c r="G3" i="34"/>
  <c r="D17" i="7" l="1"/>
  <c r="D16" i="7"/>
  <c r="D15" i="7"/>
  <c r="D14" i="7"/>
  <c r="D13" i="7"/>
  <c r="D12" i="7"/>
  <c r="D11" i="7"/>
  <c r="D10" i="7"/>
  <c r="D9" i="7"/>
  <c r="D8" i="7"/>
  <c r="D7" i="7"/>
  <c r="D6" i="7"/>
  <c r="D5" i="7"/>
  <c r="D18" i="7"/>
  <c r="B16" i="45" l="1"/>
  <c r="B12" i="45"/>
  <c r="B4" i="45"/>
  <c r="B3" i="45"/>
  <c r="B5" i="45"/>
  <c r="B13" i="45"/>
  <c r="B15" i="45"/>
  <c r="B11" i="45"/>
  <c r="B10" i="45"/>
  <c r="B14" i="45"/>
  <c r="B9" i="45"/>
  <c r="B6" i="45"/>
  <c r="B8" i="45"/>
  <c r="B7" i="45"/>
  <c r="H16" i="44"/>
  <c r="B16" i="44"/>
  <c r="B12" i="44"/>
  <c r="B4" i="44"/>
  <c r="B3" i="44"/>
  <c r="B5" i="44"/>
  <c r="B13" i="44"/>
  <c r="B15" i="44"/>
  <c r="B11" i="44"/>
  <c r="B10" i="44"/>
  <c r="B14" i="44"/>
  <c r="B9" i="44"/>
  <c r="B6" i="44"/>
  <c r="B8" i="44"/>
  <c r="B7" i="44"/>
  <c r="B16" i="43"/>
  <c r="B12" i="43"/>
  <c r="B4" i="43"/>
  <c r="B3" i="43"/>
  <c r="B5" i="43"/>
  <c r="B13" i="43"/>
  <c r="B15" i="43"/>
  <c r="B11" i="43"/>
  <c r="B10" i="43"/>
  <c r="B14" i="43"/>
  <c r="B9" i="43"/>
  <c r="B6" i="43"/>
  <c r="B8" i="43"/>
  <c r="B7" i="43"/>
  <c r="B16" i="42"/>
  <c r="B12" i="42"/>
  <c r="B4" i="42"/>
  <c r="B3" i="42"/>
  <c r="B5" i="42"/>
  <c r="B13" i="42"/>
  <c r="B15" i="42"/>
  <c r="B11" i="42"/>
  <c r="B10" i="42"/>
  <c r="B14" i="42"/>
  <c r="B9" i="42"/>
  <c r="B6" i="42"/>
  <c r="B8" i="42"/>
  <c r="B7" i="42"/>
  <c r="B16" i="41"/>
  <c r="B12" i="41"/>
  <c r="B4" i="41"/>
  <c r="B3" i="41"/>
  <c r="B5" i="41"/>
  <c r="B13" i="41"/>
  <c r="B15" i="41"/>
  <c r="B11" i="41"/>
  <c r="B10" i="41"/>
  <c r="B14" i="41"/>
  <c r="B9" i="41"/>
  <c r="B6" i="41"/>
  <c r="B8" i="41"/>
  <c r="B7" i="41"/>
  <c r="B16" i="40"/>
  <c r="B12" i="40"/>
  <c r="B4" i="40"/>
  <c r="B3" i="40"/>
  <c r="B5" i="40"/>
  <c r="B13" i="40"/>
  <c r="B15" i="40"/>
  <c r="B11" i="40"/>
  <c r="B10" i="40"/>
  <c r="B14" i="40"/>
  <c r="B9" i="40"/>
  <c r="B6" i="40"/>
  <c r="B8" i="40"/>
  <c r="B7" i="40"/>
  <c r="B16" i="39"/>
  <c r="B12" i="39"/>
  <c r="B4" i="39"/>
  <c r="B3" i="39"/>
  <c r="B5" i="39"/>
  <c r="B13" i="39"/>
  <c r="B15" i="39"/>
  <c r="B11" i="39"/>
  <c r="B10" i="39"/>
  <c r="B14" i="39"/>
  <c r="B9" i="39"/>
  <c r="B6" i="39"/>
  <c r="B8" i="39"/>
  <c r="B7" i="39"/>
  <c r="H16" i="38"/>
  <c r="B16" i="38"/>
  <c r="B12" i="38"/>
  <c r="B4" i="38"/>
  <c r="B3" i="38"/>
  <c r="B5" i="38"/>
  <c r="B13" i="38"/>
  <c r="B15" i="38"/>
  <c r="B11" i="38"/>
  <c r="B10" i="38"/>
  <c r="B14" i="38"/>
  <c r="B9" i="38"/>
  <c r="B6" i="38"/>
  <c r="B8" i="38"/>
  <c r="H7" i="38"/>
  <c r="B7" i="38"/>
  <c r="H16" i="37"/>
  <c r="B16" i="37"/>
  <c r="B12" i="37"/>
  <c r="B4" i="37"/>
  <c r="B3" i="37"/>
  <c r="B5" i="37"/>
  <c r="B13" i="37"/>
  <c r="B15" i="37"/>
  <c r="B11" i="37"/>
  <c r="B10" i="37"/>
  <c r="B14" i="37"/>
  <c r="B9" i="37"/>
  <c r="B6" i="37"/>
  <c r="B8" i="37"/>
  <c r="H7" i="37"/>
  <c r="B7" i="37"/>
  <c r="B7" i="34"/>
  <c r="B4" i="34"/>
  <c r="B5" i="34"/>
  <c r="B6" i="34"/>
  <c r="B8" i="34"/>
  <c r="B9" i="34"/>
  <c r="B10" i="34"/>
  <c r="B11" i="34"/>
  <c r="B12" i="34"/>
  <c r="B13" i="34"/>
  <c r="B16" i="34"/>
  <c r="B15" i="34"/>
  <c r="B14" i="34"/>
  <c r="B3" i="34"/>
  <c r="H7" i="43" l="1"/>
  <c r="H10" i="37"/>
  <c r="H8" i="37"/>
  <c r="H5" i="37"/>
  <c r="H8" i="39"/>
  <c r="H10" i="39"/>
  <c r="H5" i="39"/>
  <c r="H16" i="39"/>
  <c r="H6" i="42"/>
  <c r="H10" i="42"/>
  <c r="H12" i="44"/>
  <c r="H10" i="44"/>
  <c r="H5" i="44"/>
  <c r="H14" i="45"/>
  <c r="H4" i="41"/>
  <c r="H9" i="45"/>
  <c r="H4" i="45"/>
  <c r="H7" i="45"/>
  <c r="H10" i="45"/>
  <c r="H5" i="45"/>
  <c r="H16" i="45"/>
  <c r="H9" i="43"/>
  <c r="H15" i="43"/>
  <c r="H4" i="43"/>
  <c r="H6" i="43"/>
  <c r="H10" i="43"/>
  <c r="H5" i="43"/>
  <c r="H16" i="43"/>
  <c r="H5" i="42"/>
  <c r="H16" i="42"/>
  <c r="H9" i="42"/>
  <c r="H15" i="42"/>
  <c r="H4" i="42"/>
  <c r="H7" i="42"/>
  <c r="H7" i="41"/>
  <c r="H10" i="41"/>
  <c r="H5" i="41"/>
  <c r="H16" i="41"/>
  <c r="H13" i="41"/>
  <c r="H4" i="40"/>
  <c r="H7" i="40"/>
  <c r="H10" i="40"/>
  <c r="H5" i="40"/>
  <c r="H16" i="40"/>
  <c r="H8" i="40"/>
  <c r="H4" i="39"/>
  <c r="H5" i="38"/>
  <c r="H10" i="38"/>
  <c r="H8" i="38"/>
  <c r="H4" i="44"/>
  <c r="H7" i="44"/>
  <c r="H4" i="38"/>
  <c r="H4" i="37"/>
  <c r="H12" i="45"/>
  <c r="H8" i="45"/>
  <c r="H13" i="45"/>
  <c r="H6" i="45"/>
  <c r="H11" i="45"/>
  <c r="H3" i="45"/>
  <c r="H15" i="45"/>
  <c r="H8" i="44"/>
  <c r="H14" i="44"/>
  <c r="H13" i="44"/>
  <c r="H6" i="44"/>
  <c r="H11" i="44"/>
  <c r="H3" i="44"/>
  <c r="H9" i="44"/>
  <c r="H15" i="44"/>
  <c r="H14" i="43"/>
  <c r="H13" i="43"/>
  <c r="H12" i="43"/>
  <c r="H8" i="43"/>
  <c r="H11" i="43"/>
  <c r="H3" i="43"/>
  <c r="H14" i="42"/>
  <c r="H13" i="42"/>
  <c r="H12" i="42"/>
  <c r="H8" i="42"/>
  <c r="H11" i="42"/>
  <c r="H3" i="42"/>
  <c r="H12" i="41"/>
  <c r="H8" i="41"/>
  <c r="H14" i="41"/>
  <c r="H6" i="41"/>
  <c r="H11" i="41"/>
  <c r="H3" i="41"/>
  <c r="H9" i="41"/>
  <c r="H15" i="41"/>
  <c r="H14" i="40"/>
  <c r="H12" i="40"/>
  <c r="H13" i="40"/>
  <c r="H6" i="40"/>
  <c r="H11" i="40"/>
  <c r="H3" i="40"/>
  <c r="H9" i="40"/>
  <c r="H15" i="40"/>
  <c r="H7" i="39"/>
  <c r="H13" i="39"/>
  <c r="H12" i="39"/>
  <c r="H14" i="39"/>
  <c r="H6" i="39"/>
  <c r="H11" i="39"/>
  <c r="H3" i="39"/>
  <c r="H9" i="39"/>
  <c r="H15" i="39"/>
  <c r="H14" i="38"/>
  <c r="H13" i="38"/>
  <c r="H12" i="38"/>
  <c r="H6" i="38"/>
  <c r="H11" i="38"/>
  <c r="H3" i="38"/>
  <c r="H9" i="38"/>
  <c r="H15" i="38"/>
  <c r="H14" i="37"/>
  <c r="H13" i="37"/>
  <c r="H12" i="37"/>
  <c r="H6" i="37"/>
  <c r="H11" i="37"/>
  <c r="H3" i="37"/>
  <c r="H9" i="37"/>
  <c r="H15" i="37"/>
  <c r="I16" i="34"/>
  <c r="J3" i="39"/>
  <c r="H7" i="34" l="1"/>
  <c r="M5" i="7"/>
  <c r="H3" i="34"/>
  <c r="H10" i="34"/>
  <c r="H13" i="34"/>
  <c r="H6" i="34"/>
  <c r="H12" i="34"/>
  <c r="H9" i="34"/>
  <c r="H15" i="34"/>
  <c r="H11" i="34"/>
  <c r="H16" i="34"/>
  <c r="H14" i="34"/>
  <c r="H4" i="34"/>
  <c r="H5" i="34"/>
  <c r="H8" i="34"/>
  <c r="J13" i="39"/>
  <c r="J7" i="39"/>
  <c r="J6" i="37"/>
  <c r="J6" i="39"/>
  <c r="J11" i="39"/>
  <c r="J3" i="40"/>
  <c r="J9" i="39"/>
  <c r="J8" i="40"/>
  <c r="J12" i="40"/>
  <c r="J3" i="42"/>
  <c r="J10" i="42"/>
  <c r="J12" i="39"/>
  <c r="J16" i="37"/>
  <c r="J13" i="42"/>
  <c r="J4" i="39"/>
  <c r="J12" i="42"/>
  <c r="J14" i="39"/>
  <c r="J7" i="42"/>
  <c r="J11" i="37"/>
  <c r="J10" i="40"/>
  <c r="J5" i="40"/>
  <c r="J11" i="40"/>
  <c r="J3" i="45"/>
  <c r="J5" i="45"/>
  <c r="J3" i="41"/>
  <c r="J8" i="41"/>
  <c r="J16" i="41"/>
  <c r="J5" i="42"/>
  <c r="J16" i="42"/>
  <c r="J3" i="37"/>
  <c r="J3" i="38"/>
  <c r="J11" i="41"/>
  <c r="J8" i="45"/>
  <c r="J16" i="40"/>
  <c r="J5" i="37"/>
  <c r="J15" i="41"/>
  <c r="J7" i="40"/>
  <c r="J15" i="40"/>
  <c r="J6" i="40"/>
  <c r="J13" i="37"/>
  <c r="J3" i="43"/>
  <c r="J8" i="42"/>
  <c r="J14" i="41"/>
  <c r="J7" i="41"/>
  <c r="J3" i="44"/>
  <c r="J10" i="39"/>
  <c r="J13" i="41"/>
  <c r="J4" i="44"/>
  <c r="J7" i="37"/>
  <c r="J12" i="41"/>
  <c r="J4" i="42"/>
  <c r="J15" i="39"/>
  <c r="J16" i="39"/>
  <c r="J8" i="39"/>
  <c r="J5" i="43"/>
  <c r="J4" i="43"/>
  <c r="J5" i="39"/>
  <c r="J16" i="45"/>
  <c r="J10" i="44"/>
  <c r="J13" i="40"/>
  <c r="J4" i="40"/>
  <c r="J15" i="42"/>
  <c r="J6" i="42"/>
  <c r="J4" i="45"/>
  <c r="J11" i="45"/>
  <c r="J6" i="45"/>
  <c r="J10" i="45"/>
  <c r="J5" i="41"/>
  <c r="J4" i="41"/>
  <c r="J6" i="41"/>
  <c r="J9" i="41"/>
  <c r="J10" i="41"/>
  <c r="J10" i="43"/>
  <c r="J6" i="43"/>
  <c r="J15" i="43"/>
  <c r="J16" i="43"/>
  <c r="J13" i="43"/>
  <c r="J7" i="43"/>
  <c r="J12" i="43"/>
  <c r="J8" i="43"/>
  <c r="J6" i="44"/>
  <c r="J8" i="44"/>
  <c r="J9" i="44"/>
  <c r="J11" i="44"/>
  <c r="J5" i="44"/>
  <c r="J16" i="44"/>
  <c r="J7" i="44"/>
  <c r="J12" i="44"/>
  <c r="M13" i="7" l="1"/>
  <c r="M12" i="7"/>
  <c r="M9" i="7"/>
  <c r="M14" i="7"/>
  <c r="M8" i="7"/>
  <c r="M7" i="7"/>
  <c r="S9" i="7"/>
  <c r="U9" i="7"/>
  <c r="Y5" i="7"/>
  <c r="W9" i="7"/>
  <c r="Q8" i="7"/>
  <c r="Q12" i="7"/>
  <c r="Q13" i="7"/>
  <c r="O9" i="7"/>
  <c r="O10" i="7"/>
  <c r="O13" i="7"/>
  <c r="I9" i="7"/>
  <c r="Q9" i="7"/>
  <c r="I15" i="34"/>
  <c r="Q17" i="7"/>
  <c r="I18" i="7"/>
  <c r="I8" i="41"/>
  <c r="P10" i="7" s="1"/>
  <c r="I15" i="41"/>
  <c r="P17" i="7" s="1"/>
  <c r="I6" i="41"/>
  <c r="P8" i="7" s="1"/>
  <c r="I10" i="41"/>
  <c r="P12" i="7" s="1"/>
  <c r="I11" i="41"/>
  <c r="P13" i="7" s="1"/>
  <c r="I9" i="41"/>
  <c r="P11" i="7" s="1"/>
  <c r="I3" i="41"/>
  <c r="P5" i="7" s="1"/>
  <c r="I13" i="41"/>
  <c r="P15" i="7" s="1"/>
  <c r="I12" i="41"/>
  <c r="P14" i="7" s="1"/>
  <c r="I4" i="41"/>
  <c r="P6" i="7" s="1"/>
  <c r="I16" i="41"/>
  <c r="P18" i="7" s="1"/>
  <c r="I5" i="41"/>
  <c r="P7" i="7" s="1"/>
  <c r="I14" i="41"/>
  <c r="P16" i="7" s="1"/>
  <c r="I7" i="41"/>
  <c r="P9" i="7" s="1"/>
  <c r="I16" i="40"/>
  <c r="N18" i="7" s="1"/>
  <c r="I14" i="39"/>
  <c r="L16" i="7" s="1"/>
  <c r="I9" i="39"/>
  <c r="L11" i="7" s="1"/>
  <c r="I8" i="39"/>
  <c r="L10" i="7" s="1"/>
  <c r="I12" i="39"/>
  <c r="L14" i="7" s="1"/>
  <c r="I10" i="39"/>
  <c r="L12" i="7" s="1"/>
  <c r="I3" i="39"/>
  <c r="L5" i="7" s="1"/>
  <c r="I6" i="39"/>
  <c r="L8" i="7" s="1"/>
  <c r="I5" i="39"/>
  <c r="L7" i="7" s="1"/>
  <c r="I11" i="39"/>
  <c r="L13" i="7" s="1"/>
  <c r="I13" i="39"/>
  <c r="L15" i="7" s="1"/>
  <c r="I4" i="39"/>
  <c r="L6" i="7" s="1"/>
  <c r="I16" i="39"/>
  <c r="L18" i="7" s="1"/>
  <c r="I15" i="39"/>
  <c r="L17" i="7" s="1"/>
  <c r="I7" i="39"/>
  <c r="L9" i="7" s="1"/>
  <c r="I16" i="38"/>
  <c r="J18" i="7" s="1"/>
  <c r="I12" i="38"/>
  <c r="J14" i="7" s="1"/>
  <c r="I4" i="38"/>
  <c r="J6" i="7" s="1"/>
  <c r="Y8" i="7"/>
  <c r="Y12" i="7"/>
  <c r="Y10" i="7"/>
  <c r="Y6" i="7"/>
  <c r="Y7" i="7"/>
  <c r="Y18" i="7"/>
  <c r="Y13" i="7"/>
  <c r="W11" i="7"/>
  <c r="W14" i="7"/>
  <c r="W7" i="7"/>
  <c r="W6" i="7"/>
  <c r="W13" i="7"/>
  <c r="W8" i="7"/>
  <c r="W18" i="7"/>
  <c r="W12" i="7"/>
  <c r="W10" i="7"/>
  <c r="W5" i="7"/>
  <c r="U17" i="7"/>
  <c r="U10" i="7"/>
  <c r="U15" i="7"/>
  <c r="U14" i="7"/>
  <c r="U12" i="7"/>
  <c r="U7" i="7"/>
  <c r="U6" i="7"/>
  <c r="U8" i="7"/>
  <c r="U18" i="7"/>
  <c r="U5" i="7"/>
  <c r="S17" i="7"/>
  <c r="S10" i="7"/>
  <c r="S15" i="7"/>
  <c r="S14" i="7"/>
  <c r="S12" i="7"/>
  <c r="S8" i="7"/>
  <c r="S7" i="7"/>
  <c r="S6" i="7"/>
  <c r="S18" i="7"/>
  <c r="S5" i="7"/>
  <c r="Q10" i="7"/>
  <c r="Q11" i="7"/>
  <c r="Q15" i="7"/>
  <c r="Q14" i="7"/>
  <c r="Q6" i="7"/>
  <c r="Q18" i="7"/>
  <c r="Q7" i="7"/>
  <c r="Q16" i="7"/>
  <c r="Q5" i="7"/>
  <c r="O7" i="7"/>
  <c r="O15" i="7"/>
  <c r="O17" i="7"/>
  <c r="O14" i="7"/>
  <c r="O6" i="7"/>
  <c r="O12" i="7"/>
  <c r="O18" i="7"/>
  <c r="O8" i="7"/>
  <c r="O5" i="7"/>
  <c r="M16" i="7"/>
  <c r="M11" i="7"/>
  <c r="M10" i="7"/>
  <c r="M15" i="7"/>
  <c r="M6" i="7"/>
  <c r="M18" i="7"/>
  <c r="M17" i="7"/>
  <c r="K5" i="7"/>
  <c r="I8" i="7"/>
  <c r="I13" i="7"/>
  <c r="I15" i="7"/>
  <c r="I7" i="7"/>
  <c r="I5" i="7"/>
  <c r="J13" i="38"/>
  <c r="J11" i="42"/>
  <c r="J9" i="37"/>
  <c r="J4" i="38"/>
  <c r="J8" i="38"/>
  <c r="J4" i="37"/>
  <c r="J15" i="38"/>
  <c r="J9" i="38"/>
  <c r="J9" i="45"/>
  <c r="J12" i="45"/>
  <c r="J15" i="44"/>
  <c r="J5" i="38"/>
  <c r="J10" i="38"/>
  <c r="J8" i="37"/>
  <c r="J9" i="43"/>
  <c r="J16" i="38"/>
  <c r="J10" i="37"/>
  <c r="J14" i="45"/>
  <c r="J12" i="38"/>
  <c r="J9" i="42"/>
  <c r="J3" i="34"/>
  <c r="J7" i="38"/>
  <c r="J6" i="38"/>
  <c r="J15" i="37"/>
  <c r="J14" i="37"/>
  <c r="J11" i="38"/>
  <c r="J15" i="45"/>
  <c r="J14" i="40"/>
  <c r="J9" i="40"/>
  <c r="J7" i="45"/>
  <c r="J14" i="42"/>
  <c r="J11" i="43"/>
  <c r="J14" i="38"/>
  <c r="J13" i="45"/>
  <c r="J14" i="43"/>
  <c r="J13" i="44"/>
  <c r="J14" i="44"/>
  <c r="Y14" i="7" l="1"/>
  <c r="O16" i="7"/>
  <c r="I12" i="7"/>
  <c r="I10" i="7"/>
  <c r="Y9" i="7"/>
  <c r="I6" i="7"/>
  <c r="W15" i="7"/>
  <c r="U13" i="7"/>
  <c r="K13" i="7"/>
  <c r="K12" i="7"/>
  <c r="K10" i="7"/>
  <c r="K15" i="7"/>
  <c r="K7" i="7"/>
  <c r="Y15" i="7"/>
  <c r="K6" i="7"/>
  <c r="S13" i="7"/>
  <c r="K8" i="7"/>
  <c r="I16" i="44"/>
  <c r="V18" i="7" s="1"/>
  <c r="K9" i="7"/>
  <c r="W16" i="7"/>
  <c r="I16" i="7"/>
  <c r="Y11" i="7"/>
  <c r="K17" i="7"/>
  <c r="K11" i="7"/>
  <c r="S16" i="7"/>
  <c r="K14" i="7"/>
  <c r="I11" i="7"/>
  <c r="I5" i="40"/>
  <c r="N7" i="7" s="1"/>
  <c r="I13" i="40"/>
  <c r="N15" i="7" s="1"/>
  <c r="I6" i="40"/>
  <c r="N8" i="7" s="1"/>
  <c r="I15" i="40"/>
  <c r="N17" i="7" s="1"/>
  <c r="I11" i="40"/>
  <c r="N13" i="7" s="1"/>
  <c r="I12" i="40"/>
  <c r="N14" i="7" s="1"/>
  <c r="I8" i="40"/>
  <c r="N10" i="7" s="1"/>
  <c r="I9" i="40"/>
  <c r="N11" i="7" s="1"/>
  <c r="I7" i="40"/>
  <c r="N9" i="7" s="1"/>
  <c r="I3" i="40"/>
  <c r="N5" i="7" s="1"/>
  <c r="I14" i="40"/>
  <c r="N16" i="7" s="1"/>
  <c r="O11" i="7"/>
  <c r="I4" i="40"/>
  <c r="N6" i="7" s="1"/>
  <c r="I10" i="40"/>
  <c r="N12" i="7" s="1"/>
  <c r="Y16" i="7"/>
  <c r="I5" i="44"/>
  <c r="V7" i="7" s="1"/>
  <c r="I7" i="44"/>
  <c r="V9" i="7" s="1"/>
  <c r="I4" i="44"/>
  <c r="V6" i="7" s="1"/>
  <c r="I3" i="44"/>
  <c r="V5" i="7" s="1"/>
  <c r="I11" i="44"/>
  <c r="V13" i="7" s="1"/>
  <c r="I15" i="44"/>
  <c r="V17" i="7" s="1"/>
  <c r="I9" i="44"/>
  <c r="V11" i="7" s="1"/>
  <c r="I6" i="44"/>
  <c r="V8" i="7" s="1"/>
  <c r="I14" i="44"/>
  <c r="V16" i="7" s="1"/>
  <c r="I10" i="44"/>
  <c r="V12" i="7" s="1"/>
  <c r="I12" i="44"/>
  <c r="V14" i="7" s="1"/>
  <c r="I13" i="44"/>
  <c r="V15" i="7" s="1"/>
  <c r="W17" i="7"/>
  <c r="I8" i="44"/>
  <c r="V10" i="7" s="1"/>
  <c r="U16" i="7"/>
  <c r="K16" i="7"/>
  <c r="I12" i="42"/>
  <c r="R14" i="7" s="1"/>
  <c r="I10" i="42"/>
  <c r="R12" i="7" s="1"/>
  <c r="I14" i="42"/>
  <c r="R16" i="7" s="1"/>
  <c r="I3" i="42"/>
  <c r="R5" i="7" s="1"/>
  <c r="I9" i="42"/>
  <c r="R11" i="7" s="1"/>
  <c r="I6" i="42"/>
  <c r="R8" i="7" s="1"/>
  <c r="S11" i="7"/>
  <c r="I15" i="42"/>
  <c r="R17" i="7" s="1"/>
  <c r="I5" i="42"/>
  <c r="R7" i="7" s="1"/>
  <c r="I8" i="42"/>
  <c r="R10" i="7" s="1"/>
  <c r="I4" i="42"/>
  <c r="R6" i="7" s="1"/>
  <c r="I13" i="42"/>
  <c r="R15" i="7" s="1"/>
  <c r="I11" i="42"/>
  <c r="R13" i="7" s="1"/>
  <c r="I16" i="42"/>
  <c r="R18" i="7" s="1"/>
  <c r="I7" i="42"/>
  <c r="R9" i="7" s="1"/>
  <c r="I9" i="45"/>
  <c r="X11" i="7" s="1"/>
  <c r="I4" i="45"/>
  <c r="X6" i="7" s="1"/>
  <c r="I13" i="45"/>
  <c r="X15" i="7" s="1"/>
  <c r="I5" i="45"/>
  <c r="X7" i="7" s="1"/>
  <c r="I6" i="45"/>
  <c r="X8" i="7" s="1"/>
  <c r="I16" i="45"/>
  <c r="X18" i="7" s="1"/>
  <c r="I10" i="45"/>
  <c r="X12" i="7" s="1"/>
  <c r="I11" i="45"/>
  <c r="X13" i="7" s="1"/>
  <c r="I15" i="45"/>
  <c r="X17" i="7" s="1"/>
  <c r="I7" i="45"/>
  <c r="X9" i="7" s="1"/>
  <c r="Y17" i="7"/>
  <c r="I8" i="45"/>
  <c r="X10" i="7" s="1"/>
  <c r="I3" i="45"/>
  <c r="X5" i="7" s="1"/>
  <c r="I14" i="45"/>
  <c r="X16" i="7" s="1"/>
  <c r="I12" i="45"/>
  <c r="X14" i="7" s="1"/>
  <c r="I15" i="38"/>
  <c r="J17" i="7" s="1"/>
  <c r="I3" i="38"/>
  <c r="J5" i="7" s="1"/>
  <c r="I9" i="38"/>
  <c r="J11" i="7" s="1"/>
  <c r="I10" i="38"/>
  <c r="J12" i="7" s="1"/>
  <c r="I14" i="38"/>
  <c r="J16" i="7" s="1"/>
  <c r="I5" i="38"/>
  <c r="J7" i="7" s="1"/>
  <c r="I7" i="38"/>
  <c r="J9" i="7" s="1"/>
  <c r="I11" i="38"/>
  <c r="J13" i="7" s="1"/>
  <c r="I13" i="38"/>
  <c r="J15" i="7" s="1"/>
  <c r="K18" i="7"/>
  <c r="I6" i="38"/>
  <c r="J8" i="7" s="1"/>
  <c r="I8" i="38"/>
  <c r="J10" i="7" s="1"/>
  <c r="I10" i="43"/>
  <c r="T12" i="7" s="1"/>
  <c r="I7" i="43"/>
  <c r="T9" i="7" s="1"/>
  <c r="I3" i="43"/>
  <c r="T5" i="7" s="1"/>
  <c r="U11" i="7"/>
  <c r="I14" i="43"/>
  <c r="T16" i="7" s="1"/>
  <c r="I9" i="43"/>
  <c r="T11" i="7" s="1"/>
  <c r="I15" i="43"/>
  <c r="T17" i="7" s="1"/>
  <c r="I5" i="43"/>
  <c r="T7" i="7" s="1"/>
  <c r="I8" i="43"/>
  <c r="T10" i="7" s="1"/>
  <c r="I4" i="43"/>
  <c r="T6" i="7" s="1"/>
  <c r="I11" i="43"/>
  <c r="T13" i="7" s="1"/>
  <c r="I6" i="43"/>
  <c r="T8" i="7" s="1"/>
  <c r="I13" i="43"/>
  <c r="T15" i="7" s="1"/>
  <c r="I16" i="43"/>
  <c r="T18" i="7" s="1"/>
  <c r="I12" i="43"/>
  <c r="T14" i="7" s="1"/>
  <c r="I17" i="7"/>
  <c r="I13" i="37"/>
  <c r="H15" i="7" s="1"/>
  <c r="F17" i="7"/>
  <c r="F18" i="7"/>
  <c r="J10" i="34"/>
  <c r="J4" i="34"/>
  <c r="J8" i="34"/>
  <c r="J12" i="34"/>
  <c r="J9" i="34"/>
  <c r="J13" i="34"/>
  <c r="J7" i="34"/>
  <c r="J5" i="34"/>
  <c r="J11" i="34"/>
  <c r="J12" i="37"/>
  <c r="J6" i="34"/>
  <c r="I15" i="37" l="1"/>
  <c r="H17" i="7" s="1"/>
  <c r="I6" i="37"/>
  <c r="H8" i="7" s="1"/>
  <c r="I8" i="37"/>
  <c r="H10" i="7" s="1"/>
  <c r="I14" i="37"/>
  <c r="H16" i="7" s="1"/>
  <c r="I5" i="37"/>
  <c r="H7" i="7" s="1"/>
  <c r="I4" i="37"/>
  <c r="H6" i="7" s="1"/>
  <c r="I3" i="37"/>
  <c r="H5" i="7" s="1"/>
  <c r="I7" i="37"/>
  <c r="H9" i="7" s="1"/>
  <c r="I12" i="37"/>
  <c r="H14" i="7" s="1"/>
  <c r="I14" i="7"/>
  <c r="I10" i="37"/>
  <c r="H12" i="7" s="1"/>
  <c r="I9" i="37"/>
  <c r="H11" i="7" s="1"/>
  <c r="I16" i="37"/>
  <c r="H18" i="7" s="1"/>
  <c r="I11" i="37"/>
  <c r="H13" i="7" s="1"/>
  <c r="G10" i="7"/>
  <c r="Z10" i="7" s="1"/>
  <c r="AB10" i="7" s="1"/>
  <c r="G12" i="7"/>
  <c r="Z12" i="7" s="1"/>
  <c r="AB12" i="7" s="1"/>
  <c r="G8" i="7"/>
  <c r="Z8" i="7" s="1"/>
  <c r="AB8" i="7" s="1"/>
  <c r="G15" i="7"/>
  <c r="Z15" i="7" s="1"/>
  <c r="AB15" i="7" s="1"/>
  <c r="G11" i="7"/>
  <c r="Z11" i="7" s="1"/>
  <c r="AB11" i="7" s="1"/>
  <c r="G13" i="7"/>
  <c r="Z13" i="7" s="1"/>
  <c r="AB13" i="7" s="1"/>
  <c r="G14" i="7"/>
  <c r="G9" i="7"/>
  <c r="Z9" i="7" s="1"/>
  <c r="AB9" i="7" s="1"/>
  <c r="L23" i="25"/>
  <c r="M23" i="25" s="1"/>
  <c r="L5" i="25"/>
  <c r="M5" i="25" s="1"/>
  <c r="L6" i="25"/>
  <c r="M6" i="25" s="1"/>
  <c r="L7" i="25"/>
  <c r="M7" i="25" s="1"/>
  <c r="L8" i="25"/>
  <c r="M8" i="25" s="1"/>
  <c r="L9" i="25"/>
  <c r="M9" i="25" s="1"/>
  <c r="L10" i="25"/>
  <c r="M10" i="25" s="1"/>
  <c r="L11" i="25"/>
  <c r="M11" i="25" s="1"/>
  <c r="L12" i="25"/>
  <c r="M12" i="25" s="1"/>
  <c r="L13" i="25"/>
  <c r="M13" i="25" s="1"/>
  <c r="L14" i="25"/>
  <c r="M14" i="25" s="1"/>
  <c r="L15" i="25"/>
  <c r="M15" i="25" s="1"/>
  <c r="L16" i="25"/>
  <c r="M16" i="25" s="1"/>
  <c r="L17" i="25"/>
  <c r="M17" i="25" s="1"/>
  <c r="L18" i="25"/>
  <c r="M18" i="25" s="1"/>
  <c r="L19" i="25"/>
  <c r="M19" i="25" s="1"/>
  <c r="L20" i="25"/>
  <c r="M20" i="25" s="1"/>
  <c r="L21" i="25"/>
  <c r="M21" i="25" s="1"/>
  <c r="L22" i="25"/>
  <c r="M22" i="25" s="1"/>
  <c r="L24" i="25"/>
  <c r="M24" i="25" s="1"/>
  <c r="L25" i="25"/>
  <c r="M25" i="25" s="1"/>
  <c r="L26" i="25"/>
  <c r="M26" i="25" s="1"/>
  <c r="L27" i="25"/>
  <c r="M27" i="25" s="1"/>
  <c r="L28" i="25"/>
  <c r="M28" i="25" s="1"/>
  <c r="L29" i="25"/>
  <c r="M29" i="25" s="1"/>
  <c r="AU31" i="25"/>
  <c r="AU5" i="25"/>
  <c r="AU6" i="25"/>
  <c r="AU7" i="25"/>
  <c r="AU8" i="25"/>
  <c r="AU9" i="25"/>
  <c r="AU10" i="25"/>
  <c r="AU11" i="25"/>
  <c r="AU12" i="25"/>
  <c r="AU13" i="25"/>
  <c r="AU14" i="25"/>
  <c r="AU15" i="25"/>
  <c r="AU16" i="25"/>
  <c r="AU17" i="25"/>
  <c r="AU18" i="25"/>
  <c r="AU19" i="25"/>
  <c r="AU20" i="25"/>
  <c r="AU21" i="25"/>
  <c r="AU22" i="25"/>
  <c r="AU23" i="25"/>
  <c r="AU24" i="25"/>
  <c r="AU25" i="25"/>
  <c r="AU26" i="25"/>
  <c r="AU27" i="25"/>
  <c r="AU28" i="25"/>
  <c r="AU29" i="25"/>
  <c r="AU30" i="25"/>
  <c r="X5" i="25"/>
  <c r="Y5" i="25" s="1"/>
  <c r="X6" i="25"/>
  <c r="Y6" i="25" s="1"/>
  <c r="X7" i="25"/>
  <c r="Y7" i="25" s="1"/>
  <c r="X8" i="25"/>
  <c r="Y8" i="25" s="1"/>
  <c r="X9" i="25"/>
  <c r="Y9" i="25" s="1"/>
  <c r="X10" i="25"/>
  <c r="Y10" i="25" s="1"/>
  <c r="X11" i="25"/>
  <c r="Y11" i="25" s="1"/>
  <c r="X12" i="25"/>
  <c r="Y12" i="25" s="1"/>
  <c r="X13" i="25"/>
  <c r="Y13" i="25" s="1"/>
  <c r="X14" i="25"/>
  <c r="Y14" i="25" s="1"/>
  <c r="X15" i="25"/>
  <c r="Y15" i="25"/>
  <c r="X16" i="25"/>
  <c r="Y16" i="25" s="1"/>
  <c r="X17" i="25"/>
  <c r="Y17" i="25" s="1"/>
  <c r="X18" i="25"/>
  <c r="Y18" i="25" s="1"/>
  <c r="X19" i="25"/>
  <c r="Y19" i="25" s="1"/>
  <c r="X20" i="25"/>
  <c r="Y20" i="25" s="1"/>
  <c r="X21" i="25"/>
  <c r="Y21" i="25" s="1"/>
  <c r="X22" i="25"/>
  <c r="Y22" i="25" s="1"/>
  <c r="X23" i="25"/>
  <c r="Y23" i="25" s="1"/>
  <c r="X24" i="25"/>
  <c r="Y24" i="25" s="1"/>
  <c r="X25" i="25"/>
  <c r="Y25" i="25" s="1"/>
  <c r="X26" i="25"/>
  <c r="Y26" i="25" s="1"/>
  <c r="X27" i="25"/>
  <c r="Y27" i="25" s="1"/>
  <c r="X28" i="25"/>
  <c r="Y28" i="25" s="1"/>
  <c r="X29" i="25"/>
  <c r="Y29" i="25" s="1"/>
  <c r="AF5" i="25"/>
  <c r="AG5" i="25" s="1"/>
  <c r="AF6" i="25"/>
  <c r="AG6" i="25" s="1"/>
  <c r="AF7" i="25"/>
  <c r="AG7" i="25" s="1"/>
  <c r="AF8" i="25"/>
  <c r="AG8" i="25" s="1"/>
  <c r="AF9" i="25"/>
  <c r="AG9" i="25" s="1"/>
  <c r="AF10" i="25"/>
  <c r="AG10" i="25" s="1"/>
  <c r="AF11" i="25"/>
  <c r="AG11" i="25" s="1"/>
  <c r="AF12" i="25"/>
  <c r="AG12" i="25" s="1"/>
  <c r="AF13" i="25"/>
  <c r="AG13" i="25" s="1"/>
  <c r="AF14" i="25"/>
  <c r="AG14" i="25" s="1"/>
  <c r="AF15" i="25"/>
  <c r="AG15" i="25" s="1"/>
  <c r="AF16" i="25"/>
  <c r="AG16" i="25" s="1"/>
  <c r="AF17" i="25"/>
  <c r="AG17" i="25" s="1"/>
  <c r="AF18" i="25"/>
  <c r="AG18" i="25" s="1"/>
  <c r="AF19" i="25"/>
  <c r="AG19" i="25" s="1"/>
  <c r="AF20" i="25"/>
  <c r="AG20" i="25" s="1"/>
  <c r="AF21" i="25"/>
  <c r="AG21" i="25" s="1"/>
  <c r="AF22" i="25"/>
  <c r="AG22" i="25" s="1"/>
  <c r="AF23" i="25"/>
  <c r="AG23" i="25" s="1"/>
  <c r="AF24" i="25"/>
  <c r="AG24" i="25" s="1"/>
  <c r="AF25" i="25"/>
  <c r="AG25" i="25" s="1"/>
  <c r="AF26" i="25"/>
  <c r="AG26" i="25" s="1"/>
  <c r="AF27" i="25"/>
  <c r="AG27" i="25" s="1"/>
  <c r="AF28" i="25"/>
  <c r="AG28" i="25" s="1"/>
  <c r="AF29" i="25"/>
  <c r="AG29" i="25" s="1"/>
  <c r="AP5" i="25"/>
  <c r="AQ5" i="25" s="1"/>
  <c r="AP6" i="25"/>
  <c r="AQ6" i="25" s="1"/>
  <c r="AP7" i="25"/>
  <c r="AQ7" i="25" s="1"/>
  <c r="AP8" i="25"/>
  <c r="AQ8" i="25" s="1"/>
  <c r="AP9" i="25"/>
  <c r="AQ9" i="25" s="1"/>
  <c r="AP10" i="25"/>
  <c r="AQ10" i="25" s="1"/>
  <c r="AP11" i="25"/>
  <c r="AQ11" i="25" s="1"/>
  <c r="AP12" i="25"/>
  <c r="AQ12" i="25" s="1"/>
  <c r="AP13" i="25"/>
  <c r="AQ13" i="25" s="1"/>
  <c r="AP14" i="25"/>
  <c r="AQ14" i="25" s="1"/>
  <c r="AP15" i="25"/>
  <c r="AQ15" i="25" s="1"/>
  <c r="AP16" i="25"/>
  <c r="AQ16" i="25" s="1"/>
  <c r="AP17" i="25"/>
  <c r="AQ17" i="25" s="1"/>
  <c r="AP18" i="25"/>
  <c r="AQ18" i="25" s="1"/>
  <c r="AP19" i="25"/>
  <c r="AQ19" i="25" s="1"/>
  <c r="AP20" i="25"/>
  <c r="AQ20" i="25" s="1"/>
  <c r="AP21" i="25"/>
  <c r="AQ21" i="25" s="1"/>
  <c r="AP22" i="25"/>
  <c r="AQ22" i="25" s="1"/>
  <c r="AP23" i="25"/>
  <c r="AQ23" i="25" s="1"/>
  <c r="AP24" i="25"/>
  <c r="AQ24" i="25" s="1"/>
  <c r="AP25" i="25"/>
  <c r="AQ25" i="25" s="1"/>
  <c r="AP26" i="25"/>
  <c r="AQ26" i="25" s="1"/>
  <c r="AP27" i="25"/>
  <c r="AQ27" i="25" s="1"/>
  <c r="AP28" i="25"/>
  <c r="AQ28" i="25" s="1"/>
  <c r="AP29" i="25"/>
  <c r="AQ29" i="25" s="1"/>
  <c r="AO29" i="25"/>
  <c r="AL29" i="25"/>
  <c r="AK29" i="25"/>
  <c r="AE29" i="25"/>
  <c r="AC29" i="25"/>
  <c r="W29" i="25"/>
  <c r="U29" i="25"/>
  <c r="S29" i="25"/>
  <c r="Q29" i="25"/>
  <c r="K29" i="25"/>
  <c r="I29" i="25"/>
  <c r="G29" i="25"/>
  <c r="E29" i="25"/>
  <c r="AO28" i="25"/>
  <c r="AL28" i="25"/>
  <c r="AK28" i="25"/>
  <c r="AE28" i="25"/>
  <c r="AC28" i="25"/>
  <c r="W28" i="25"/>
  <c r="U28" i="25"/>
  <c r="S28" i="25"/>
  <c r="Q28" i="25"/>
  <c r="K28" i="25"/>
  <c r="I28" i="25"/>
  <c r="G28" i="25"/>
  <c r="E28" i="25"/>
  <c r="AO27" i="25"/>
  <c r="AL27" i="25"/>
  <c r="AK27" i="25"/>
  <c r="AE27" i="25"/>
  <c r="AC27" i="25"/>
  <c r="W27" i="25"/>
  <c r="U27" i="25"/>
  <c r="S27" i="25"/>
  <c r="Q27" i="25"/>
  <c r="K27" i="25"/>
  <c r="I27" i="25"/>
  <c r="G27" i="25"/>
  <c r="E27" i="25"/>
  <c r="AO26" i="25"/>
  <c r="AL26" i="25"/>
  <c r="AK26" i="25"/>
  <c r="AE26" i="25"/>
  <c r="AC26" i="25"/>
  <c r="W26" i="25"/>
  <c r="U26" i="25"/>
  <c r="S26" i="25"/>
  <c r="Q26" i="25"/>
  <c r="K26" i="25"/>
  <c r="I26" i="25"/>
  <c r="G26" i="25"/>
  <c r="E26" i="25"/>
  <c r="AO25" i="25"/>
  <c r="AL25" i="25"/>
  <c r="AK25" i="25"/>
  <c r="AE25" i="25"/>
  <c r="AC25" i="25"/>
  <c r="W25" i="25"/>
  <c r="U25" i="25"/>
  <c r="S25" i="25"/>
  <c r="Q25" i="25"/>
  <c r="K25" i="25"/>
  <c r="I25" i="25"/>
  <c r="G25" i="25"/>
  <c r="E25" i="25"/>
  <c r="AO24" i="25"/>
  <c r="AL24" i="25"/>
  <c r="AK24" i="25"/>
  <c r="AE24" i="25"/>
  <c r="AC24" i="25"/>
  <c r="W24" i="25"/>
  <c r="U24" i="25"/>
  <c r="S24" i="25"/>
  <c r="Q24" i="25"/>
  <c r="K24" i="25"/>
  <c r="I24" i="25"/>
  <c r="G24" i="25"/>
  <c r="E24" i="25"/>
  <c r="AO23" i="25"/>
  <c r="AL23" i="25"/>
  <c r="AK23" i="25"/>
  <c r="AE23" i="25"/>
  <c r="AC23" i="25"/>
  <c r="W23" i="25"/>
  <c r="U23" i="25"/>
  <c r="S23" i="25"/>
  <c r="Q23" i="25"/>
  <c r="K23" i="25"/>
  <c r="I23" i="25"/>
  <c r="G23" i="25"/>
  <c r="E23" i="25"/>
  <c r="AO22" i="25"/>
  <c r="AL22" i="25"/>
  <c r="AK22" i="25"/>
  <c r="AE22" i="25"/>
  <c r="AC22" i="25"/>
  <c r="W22" i="25"/>
  <c r="U22" i="25"/>
  <c r="S22" i="25"/>
  <c r="Q22" i="25"/>
  <c r="K22" i="25"/>
  <c r="I22" i="25"/>
  <c r="G22" i="25"/>
  <c r="E22" i="25"/>
  <c r="AO21" i="25"/>
  <c r="AL21" i="25"/>
  <c r="AK21" i="25"/>
  <c r="AE21" i="25"/>
  <c r="AC21" i="25"/>
  <c r="W21" i="25"/>
  <c r="U21" i="25"/>
  <c r="S21" i="25"/>
  <c r="Q21" i="25"/>
  <c r="K21" i="25"/>
  <c r="I21" i="25"/>
  <c r="G21" i="25"/>
  <c r="E21" i="25"/>
  <c r="AO20" i="25"/>
  <c r="AL20" i="25"/>
  <c r="AK20" i="25"/>
  <c r="AE20" i="25"/>
  <c r="AC20" i="25"/>
  <c r="W20" i="25"/>
  <c r="U20" i="25"/>
  <c r="S20" i="25"/>
  <c r="Q20" i="25"/>
  <c r="K20" i="25"/>
  <c r="I20" i="25"/>
  <c r="G20" i="25"/>
  <c r="E20" i="25"/>
  <c r="AO19" i="25"/>
  <c r="AL19" i="25"/>
  <c r="AK19" i="25"/>
  <c r="AE19" i="25"/>
  <c r="AC19" i="25"/>
  <c r="W19" i="25"/>
  <c r="U19" i="25"/>
  <c r="S19" i="25"/>
  <c r="Q19" i="25"/>
  <c r="K19" i="25"/>
  <c r="I19" i="25"/>
  <c r="G19" i="25"/>
  <c r="E19" i="25"/>
  <c r="AO18" i="25"/>
  <c r="AL18" i="25"/>
  <c r="AK18" i="25"/>
  <c r="AE18" i="25"/>
  <c r="AC18" i="25"/>
  <c r="W18" i="25"/>
  <c r="U18" i="25"/>
  <c r="S18" i="25"/>
  <c r="Q18" i="25"/>
  <c r="K18" i="25"/>
  <c r="I18" i="25"/>
  <c r="G18" i="25"/>
  <c r="E18" i="25"/>
  <c r="AO17" i="25"/>
  <c r="AL17" i="25"/>
  <c r="AK17" i="25"/>
  <c r="AE17" i="25"/>
  <c r="AC17" i="25"/>
  <c r="W17" i="25"/>
  <c r="U17" i="25"/>
  <c r="S17" i="25"/>
  <c r="Q17" i="25"/>
  <c r="K17" i="25"/>
  <c r="I17" i="25"/>
  <c r="G17" i="25"/>
  <c r="E17" i="25"/>
  <c r="AO16" i="25"/>
  <c r="AL16" i="25"/>
  <c r="AK16" i="25"/>
  <c r="AE16" i="25"/>
  <c r="AC16" i="25"/>
  <c r="W16" i="25"/>
  <c r="U16" i="25"/>
  <c r="S16" i="25"/>
  <c r="Q16" i="25"/>
  <c r="K16" i="25"/>
  <c r="I16" i="25"/>
  <c r="G16" i="25"/>
  <c r="E16" i="25"/>
  <c r="AO15" i="25"/>
  <c r="AL15" i="25"/>
  <c r="AK15" i="25"/>
  <c r="AE15" i="25"/>
  <c r="AC15" i="25"/>
  <c r="W15" i="25"/>
  <c r="U15" i="25"/>
  <c r="S15" i="25"/>
  <c r="Q15" i="25"/>
  <c r="K15" i="25"/>
  <c r="I15" i="25"/>
  <c r="G15" i="25"/>
  <c r="E15" i="25"/>
  <c r="AO14" i="25"/>
  <c r="AL14" i="25"/>
  <c r="AK14" i="25"/>
  <c r="AE14" i="25"/>
  <c r="AC14" i="25"/>
  <c r="W14" i="25"/>
  <c r="U14" i="25"/>
  <c r="S14" i="25"/>
  <c r="Q14" i="25"/>
  <c r="K14" i="25"/>
  <c r="I14" i="25"/>
  <c r="G14" i="25"/>
  <c r="E14" i="25"/>
  <c r="AO13" i="25"/>
  <c r="AL13" i="25"/>
  <c r="AK13" i="25"/>
  <c r="AE13" i="25"/>
  <c r="AC13" i="25"/>
  <c r="W13" i="25"/>
  <c r="U13" i="25"/>
  <c r="S13" i="25"/>
  <c r="Q13" i="25"/>
  <c r="K13" i="25"/>
  <c r="I13" i="25"/>
  <c r="G13" i="25"/>
  <c r="E13" i="25"/>
  <c r="AO12" i="25"/>
  <c r="AL12" i="25"/>
  <c r="AK12" i="25"/>
  <c r="AE12" i="25"/>
  <c r="AC12" i="25"/>
  <c r="W12" i="25"/>
  <c r="U12" i="25"/>
  <c r="S12" i="25"/>
  <c r="Q12" i="25"/>
  <c r="K12" i="25"/>
  <c r="I12" i="25"/>
  <c r="G12" i="25"/>
  <c r="E12" i="25"/>
  <c r="AO11" i="25"/>
  <c r="AL11" i="25"/>
  <c r="AK11" i="25"/>
  <c r="AE11" i="25"/>
  <c r="AC11" i="25"/>
  <c r="W11" i="25"/>
  <c r="U11" i="25"/>
  <c r="S11" i="25"/>
  <c r="Q11" i="25"/>
  <c r="K11" i="25"/>
  <c r="I11" i="25"/>
  <c r="G11" i="25"/>
  <c r="E11" i="25"/>
  <c r="AO10" i="25"/>
  <c r="AL10" i="25"/>
  <c r="AK10" i="25"/>
  <c r="AE10" i="25"/>
  <c r="AC10" i="25"/>
  <c r="W10" i="25"/>
  <c r="U10" i="25"/>
  <c r="S10" i="25"/>
  <c r="Q10" i="25"/>
  <c r="K10" i="25"/>
  <c r="I10" i="25"/>
  <c r="G10" i="25"/>
  <c r="E10" i="25"/>
  <c r="AO9" i="25"/>
  <c r="AL9" i="25"/>
  <c r="AK9" i="25"/>
  <c r="AE9" i="25"/>
  <c r="AC9" i="25"/>
  <c r="W9" i="25"/>
  <c r="U9" i="25"/>
  <c r="S9" i="25"/>
  <c r="Q9" i="25"/>
  <c r="K9" i="25"/>
  <c r="I9" i="25"/>
  <c r="G9" i="25"/>
  <c r="E9" i="25"/>
  <c r="AO8" i="25"/>
  <c r="AL8" i="25"/>
  <c r="AK8" i="25"/>
  <c r="AE8" i="25"/>
  <c r="AC8" i="25"/>
  <c r="W8" i="25"/>
  <c r="U8" i="25"/>
  <c r="S8" i="25"/>
  <c r="Q8" i="25"/>
  <c r="K8" i="25"/>
  <c r="I8" i="25"/>
  <c r="G8" i="25"/>
  <c r="E8" i="25"/>
  <c r="AO7" i="25"/>
  <c r="AL7" i="25"/>
  <c r="AK7" i="25"/>
  <c r="AE7" i="25"/>
  <c r="AC7" i="25"/>
  <c r="W7" i="25"/>
  <c r="U7" i="25"/>
  <c r="S7" i="25"/>
  <c r="Q7" i="25"/>
  <c r="K7" i="25"/>
  <c r="I7" i="25"/>
  <c r="G7" i="25"/>
  <c r="E7" i="25"/>
  <c r="AO6" i="25"/>
  <c r="AL6" i="25"/>
  <c r="AK6" i="25"/>
  <c r="AE6" i="25"/>
  <c r="AC6" i="25"/>
  <c r="W6" i="25"/>
  <c r="U6" i="25"/>
  <c r="S6" i="25"/>
  <c r="Q6" i="25"/>
  <c r="K6" i="25"/>
  <c r="I6" i="25"/>
  <c r="G6" i="25"/>
  <c r="E6" i="25"/>
  <c r="AO5" i="25"/>
  <c r="AL5" i="25"/>
  <c r="AK5" i="25"/>
  <c r="AE5" i="25"/>
  <c r="AC5" i="25"/>
  <c r="W5" i="25"/>
  <c r="U5" i="25"/>
  <c r="S5" i="25"/>
  <c r="Q5" i="25"/>
  <c r="K5" i="25"/>
  <c r="I5" i="25"/>
  <c r="G5" i="25"/>
  <c r="E5" i="25"/>
  <c r="L5" i="5"/>
  <c r="M5" i="5" s="1"/>
  <c r="L6" i="5"/>
  <c r="L7" i="5"/>
  <c r="L8" i="5"/>
  <c r="L9" i="5"/>
  <c r="L10" i="5"/>
  <c r="L11" i="5"/>
  <c r="L12" i="5"/>
  <c r="L13" i="5"/>
  <c r="M13" i="5" s="1"/>
  <c r="L14" i="5"/>
  <c r="L15" i="5"/>
  <c r="L16" i="5"/>
  <c r="L17" i="5"/>
  <c r="L18" i="5"/>
  <c r="L19" i="5"/>
  <c r="L20" i="5"/>
  <c r="L21" i="5"/>
  <c r="M21" i="5" s="1"/>
  <c r="L22" i="5"/>
  <c r="L23" i="5"/>
  <c r="L24" i="5"/>
  <c r="L25" i="5"/>
  <c r="L26" i="5"/>
  <c r="L27" i="5"/>
  <c r="L28" i="5"/>
  <c r="M6" i="5"/>
  <c r="M7" i="5"/>
  <c r="M8" i="5"/>
  <c r="M9" i="5"/>
  <c r="M10" i="5"/>
  <c r="M11" i="5"/>
  <c r="M12" i="5"/>
  <c r="M14" i="5"/>
  <c r="M15" i="5"/>
  <c r="M16" i="5"/>
  <c r="M17" i="5"/>
  <c r="M18" i="5"/>
  <c r="M19" i="5"/>
  <c r="M20" i="5"/>
  <c r="M22" i="5"/>
  <c r="M23" i="5"/>
  <c r="M24" i="5"/>
  <c r="M25" i="5"/>
  <c r="M26" i="5"/>
  <c r="M27" i="5"/>
  <c r="M28" i="5"/>
  <c r="AK7" i="5"/>
  <c r="AP7" i="5"/>
  <c r="AK5" i="5"/>
  <c r="AP5" i="5"/>
  <c r="AK6" i="5"/>
  <c r="AP6" i="5"/>
  <c r="AQ6" i="5" s="1"/>
  <c r="AK8" i="5"/>
  <c r="AP8" i="5"/>
  <c r="AQ8" i="5" s="1"/>
  <c r="AK9" i="5"/>
  <c r="AP9" i="5"/>
  <c r="AQ9" i="5" s="1"/>
  <c r="AK10" i="5"/>
  <c r="AP10" i="5"/>
  <c r="AQ10" i="5" s="1"/>
  <c r="AK11" i="5"/>
  <c r="AP11" i="5"/>
  <c r="AK12" i="5"/>
  <c r="AP12" i="5"/>
  <c r="AQ12" i="5" s="1"/>
  <c r="AK13" i="5"/>
  <c r="AP13" i="5"/>
  <c r="AQ13" i="5" s="1"/>
  <c r="AK14" i="5"/>
  <c r="AP14" i="5"/>
  <c r="AQ14" i="5" s="1"/>
  <c r="AP15" i="5"/>
  <c r="AQ15" i="5" s="1"/>
  <c r="AP16" i="5"/>
  <c r="AQ16" i="5" s="1"/>
  <c r="AP17" i="5"/>
  <c r="AQ17" i="5" s="1"/>
  <c r="AP18" i="5"/>
  <c r="AQ18" i="5" s="1"/>
  <c r="AP19" i="5"/>
  <c r="AQ19" i="5" s="1"/>
  <c r="AP20" i="5"/>
  <c r="AQ20" i="5" s="1"/>
  <c r="AP21" i="5"/>
  <c r="AQ21" i="5" s="1"/>
  <c r="AP22" i="5"/>
  <c r="AQ22" i="5" s="1"/>
  <c r="AP23" i="5"/>
  <c r="AQ23" i="5" s="1"/>
  <c r="AP24" i="5"/>
  <c r="AP25" i="5"/>
  <c r="AQ25" i="5" s="1"/>
  <c r="AP26" i="5"/>
  <c r="AQ26" i="5" s="1"/>
  <c r="AP27" i="5"/>
  <c r="AQ27" i="5" s="1"/>
  <c r="AP28" i="5"/>
  <c r="AQ28" i="5" s="1"/>
  <c r="AQ7" i="5"/>
  <c r="AQ5" i="5"/>
  <c r="AQ11" i="5"/>
  <c r="AQ24" i="5"/>
  <c r="AU14" i="5"/>
  <c r="AU5" i="5"/>
  <c r="AU6" i="5"/>
  <c r="AU7" i="5"/>
  <c r="AU8" i="5"/>
  <c r="AU9" i="5"/>
  <c r="AU10" i="5"/>
  <c r="AU11" i="5"/>
  <c r="AU12" i="5"/>
  <c r="AU13" i="5"/>
  <c r="AU15" i="5"/>
  <c r="AU16" i="5"/>
  <c r="AU17" i="5"/>
  <c r="AU18" i="5"/>
  <c r="AU19" i="5"/>
  <c r="AU20" i="5"/>
  <c r="AU21" i="5"/>
  <c r="AU22" i="5"/>
  <c r="AU23" i="5"/>
  <c r="AU24" i="5"/>
  <c r="AU25" i="5"/>
  <c r="AU26" i="5"/>
  <c r="AU27" i="5"/>
  <c r="AU28" i="5"/>
  <c r="X5" i="5"/>
  <c r="Y5" i="5" s="1"/>
  <c r="X6" i="5"/>
  <c r="Y6" i="5" s="1"/>
  <c r="X7" i="5"/>
  <c r="Y7" i="5" s="1"/>
  <c r="X8" i="5"/>
  <c r="Y8" i="5" s="1"/>
  <c r="X9" i="5"/>
  <c r="Y9" i="5" s="1"/>
  <c r="X10" i="5"/>
  <c r="Y10" i="5" s="1"/>
  <c r="X11" i="5"/>
  <c r="Y11" i="5" s="1"/>
  <c r="X12" i="5"/>
  <c r="Y12" i="5" s="1"/>
  <c r="X13" i="5"/>
  <c r="Y13" i="5" s="1"/>
  <c r="X14" i="5"/>
  <c r="Y14" i="5" s="1"/>
  <c r="X15" i="5"/>
  <c r="Y15" i="5" s="1"/>
  <c r="X16" i="5"/>
  <c r="Y16" i="5" s="1"/>
  <c r="X17" i="5"/>
  <c r="Y17" i="5" s="1"/>
  <c r="X18" i="5"/>
  <c r="Y18" i="5" s="1"/>
  <c r="X19" i="5"/>
  <c r="Y19" i="5" s="1"/>
  <c r="X20" i="5"/>
  <c r="Y20" i="5" s="1"/>
  <c r="X21" i="5"/>
  <c r="Y21" i="5" s="1"/>
  <c r="X22" i="5"/>
  <c r="Y22" i="5" s="1"/>
  <c r="X23" i="5"/>
  <c r="Y23" i="5" s="1"/>
  <c r="X24" i="5"/>
  <c r="Y24" i="5" s="1"/>
  <c r="X25" i="5"/>
  <c r="Y25" i="5" s="1"/>
  <c r="X26" i="5"/>
  <c r="Y26" i="5" s="1"/>
  <c r="X27" i="5"/>
  <c r="Y27" i="5"/>
  <c r="X28" i="5"/>
  <c r="Y28" i="5" s="1"/>
  <c r="AF5" i="5"/>
  <c r="AG5" i="5" s="1"/>
  <c r="AF6" i="5"/>
  <c r="AG6" i="5" s="1"/>
  <c r="AF7" i="5"/>
  <c r="AG7" i="5" s="1"/>
  <c r="AF8" i="5"/>
  <c r="AG8" i="5" s="1"/>
  <c r="AF9" i="5"/>
  <c r="AG9" i="5" s="1"/>
  <c r="AF10" i="5"/>
  <c r="AG10" i="5" s="1"/>
  <c r="AF11" i="5"/>
  <c r="AG11" i="5" s="1"/>
  <c r="AF12" i="5"/>
  <c r="AG12" i="5" s="1"/>
  <c r="AF13" i="5"/>
  <c r="AG13" i="5" s="1"/>
  <c r="AF14" i="5"/>
  <c r="AG14" i="5" s="1"/>
  <c r="AF15" i="5"/>
  <c r="AG15" i="5" s="1"/>
  <c r="AF16" i="5"/>
  <c r="AG16" i="5" s="1"/>
  <c r="AF17" i="5"/>
  <c r="AG17" i="5" s="1"/>
  <c r="AF18" i="5"/>
  <c r="AG18" i="5" s="1"/>
  <c r="AF19" i="5"/>
  <c r="AG19" i="5" s="1"/>
  <c r="AF20" i="5"/>
  <c r="AG20" i="5" s="1"/>
  <c r="AF21" i="5"/>
  <c r="AG21" i="5" s="1"/>
  <c r="AF22" i="5"/>
  <c r="AG22" i="5" s="1"/>
  <c r="AF23" i="5"/>
  <c r="AG23" i="5" s="1"/>
  <c r="AF24" i="5"/>
  <c r="AG24" i="5" s="1"/>
  <c r="AF25" i="5"/>
  <c r="AG25" i="5" s="1"/>
  <c r="AF26" i="5"/>
  <c r="AG26" i="5" s="1"/>
  <c r="AF27" i="5"/>
  <c r="AG27" i="5" s="1"/>
  <c r="AF28" i="5"/>
  <c r="AG28" i="5" s="1"/>
  <c r="AU28" i="21"/>
  <c r="AP28" i="21"/>
  <c r="AQ28" i="21" s="1"/>
  <c r="AO28" i="21"/>
  <c r="AF28" i="21"/>
  <c r="AG28" i="21" s="1"/>
  <c r="AE28" i="21"/>
  <c r="AC28" i="21"/>
  <c r="X28" i="21"/>
  <c r="Y28" i="21" s="1"/>
  <c r="W28" i="21"/>
  <c r="U28" i="21"/>
  <c r="S28" i="21"/>
  <c r="Q28" i="21"/>
  <c r="L28" i="21"/>
  <c r="M28" i="21" s="1"/>
  <c r="K28" i="21"/>
  <c r="I28" i="21"/>
  <c r="G28" i="21"/>
  <c r="E28" i="21"/>
  <c r="AU27" i="21"/>
  <c r="AP27" i="21"/>
  <c r="AQ27" i="21" s="1"/>
  <c r="AO27" i="21"/>
  <c r="AF27" i="21"/>
  <c r="AG27" i="21" s="1"/>
  <c r="AE27" i="21"/>
  <c r="AC27" i="21"/>
  <c r="X27" i="21"/>
  <c r="Y27" i="21" s="1"/>
  <c r="W27" i="21"/>
  <c r="U27" i="21"/>
  <c r="S27" i="21"/>
  <c r="Q27" i="21"/>
  <c r="L27" i="21"/>
  <c r="M27" i="21" s="1"/>
  <c r="K27" i="21"/>
  <c r="I27" i="21"/>
  <c r="G27" i="21"/>
  <c r="E27" i="21"/>
  <c r="AU26" i="21"/>
  <c r="AP26" i="21"/>
  <c r="AQ26" i="21" s="1"/>
  <c r="AO26" i="21"/>
  <c r="AF26" i="21"/>
  <c r="AG26" i="21" s="1"/>
  <c r="AE26" i="21"/>
  <c r="AC26" i="21"/>
  <c r="X26" i="21"/>
  <c r="Y26" i="21" s="1"/>
  <c r="W26" i="21"/>
  <c r="U26" i="21"/>
  <c r="S26" i="21"/>
  <c r="Q26" i="21"/>
  <c r="L26" i="21"/>
  <c r="M26" i="21" s="1"/>
  <c r="K26" i="21"/>
  <c r="I26" i="21"/>
  <c r="G26" i="21"/>
  <c r="E26" i="21"/>
  <c r="AU25" i="21"/>
  <c r="AP25" i="21"/>
  <c r="AQ25" i="21" s="1"/>
  <c r="AO25" i="21"/>
  <c r="AF25" i="21"/>
  <c r="AG25" i="21" s="1"/>
  <c r="AE25" i="21"/>
  <c r="AC25" i="21"/>
  <c r="X25" i="21"/>
  <c r="Y25" i="21" s="1"/>
  <c r="W25" i="21"/>
  <c r="U25" i="21"/>
  <c r="S25" i="21"/>
  <c r="Q25" i="21"/>
  <c r="L25" i="21"/>
  <c r="M25" i="21" s="1"/>
  <c r="K25" i="21"/>
  <c r="I25" i="21"/>
  <c r="G25" i="21"/>
  <c r="E25" i="21"/>
  <c r="AU24" i="21"/>
  <c r="AP24" i="21"/>
  <c r="AQ24" i="21" s="1"/>
  <c r="AO24" i="21"/>
  <c r="AF24" i="21"/>
  <c r="AG24" i="21" s="1"/>
  <c r="AE24" i="21"/>
  <c r="AC24" i="21"/>
  <c r="X24" i="21"/>
  <c r="Y24" i="21" s="1"/>
  <c r="W24" i="21"/>
  <c r="U24" i="21"/>
  <c r="S24" i="21"/>
  <c r="Q24" i="21"/>
  <c r="L24" i="21"/>
  <c r="M24" i="21" s="1"/>
  <c r="K24" i="21"/>
  <c r="I24" i="21"/>
  <c r="G24" i="21"/>
  <c r="E24" i="21"/>
  <c r="AU23" i="21"/>
  <c r="AP23" i="21"/>
  <c r="AQ23" i="21" s="1"/>
  <c r="AO23" i="21"/>
  <c r="AL23" i="21"/>
  <c r="AF23" i="21"/>
  <c r="AG23" i="21" s="1"/>
  <c r="AE23" i="21"/>
  <c r="AC23" i="21"/>
  <c r="X23" i="21"/>
  <c r="Y23" i="21" s="1"/>
  <c r="W23" i="21"/>
  <c r="U23" i="21"/>
  <c r="S23" i="21"/>
  <c r="Q23" i="21"/>
  <c r="L23" i="21"/>
  <c r="M23" i="21"/>
  <c r="K23" i="21"/>
  <c r="I23" i="21"/>
  <c r="G23" i="21"/>
  <c r="E23" i="21"/>
  <c r="AU22" i="21"/>
  <c r="AP22" i="21"/>
  <c r="AQ22" i="21" s="1"/>
  <c r="AO22" i="21"/>
  <c r="AL22" i="21"/>
  <c r="AF22" i="21"/>
  <c r="AG22" i="21" s="1"/>
  <c r="AE22" i="21"/>
  <c r="AC22" i="21"/>
  <c r="X22" i="21"/>
  <c r="Y22" i="21" s="1"/>
  <c r="W22" i="21"/>
  <c r="U22" i="21"/>
  <c r="S22" i="21"/>
  <c r="Q22" i="21"/>
  <c r="L22" i="21"/>
  <c r="M22" i="21" s="1"/>
  <c r="K22" i="21"/>
  <c r="I22" i="21"/>
  <c r="G22" i="21"/>
  <c r="E22" i="21"/>
  <c r="AU21" i="21"/>
  <c r="AP21" i="21"/>
  <c r="AQ21" i="21" s="1"/>
  <c r="AO21" i="21"/>
  <c r="AL21" i="21"/>
  <c r="AF21" i="21"/>
  <c r="AG21" i="21" s="1"/>
  <c r="AE21" i="21"/>
  <c r="AC21" i="21"/>
  <c r="X21" i="21"/>
  <c r="Y21" i="21" s="1"/>
  <c r="W21" i="21"/>
  <c r="U21" i="21"/>
  <c r="S21" i="21"/>
  <c r="Q21" i="21"/>
  <c r="L21" i="21"/>
  <c r="M21" i="21" s="1"/>
  <c r="K21" i="21"/>
  <c r="I21" i="21"/>
  <c r="G21" i="21"/>
  <c r="E21" i="21"/>
  <c r="AU20" i="21"/>
  <c r="AP20" i="21"/>
  <c r="AQ20" i="21" s="1"/>
  <c r="AO20" i="21"/>
  <c r="AL20" i="21"/>
  <c r="AF20" i="21"/>
  <c r="AG20" i="21" s="1"/>
  <c r="AE20" i="21"/>
  <c r="AC20" i="21"/>
  <c r="X20" i="21"/>
  <c r="Y20" i="21" s="1"/>
  <c r="W20" i="21"/>
  <c r="U20" i="21"/>
  <c r="S20" i="21"/>
  <c r="Q20" i="21"/>
  <c r="L20" i="21"/>
  <c r="M20" i="21" s="1"/>
  <c r="K20" i="21"/>
  <c r="I20" i="21"/>
  <c r="G20" i="21"/>
  <c r="E20" i="21"/>
  <c r="AU19" i="21"/>
  <c r="AP19" i="21"/>
  <c r="AQ19" i="21" s="1"/>
  <c r="AO19" i="21"/>
  <c r="AL19" i="21"/>
  <c r="AF19" i="21"/>
  <c r="AG19" i="21" s="1"/>
  <c r="AE19" i="21"/>
  <c r="AC19" i="21"/>
  <c r="X19" i="21"/>
  <c r="Y19" i="21" s="1"/>
  <c r="W19" i="21"/>
  <c r="U19" i="21"/>
  <c r="S19" i="21"/>
  <c r="Q19" i="21"/>
  <c r="L19" i="21"/>
  <c r="M19" i="21" s="1"/>
  <c r="K19" i="21"/>
  <c r="I19" i="21"/>
  <c r="G19" i="21"/>
  <c r="E19" i="21"/>
  <c r="AU18" i="21"/>
  <c r="AP18" i="21"/>
  <c r="AQ18" i="21" s="1"/>
  <c r="AO18" i="21"/>
  <c r="AL18" i="21"/>
  <c r="AF18" i="21"/>
  <c r="AG18" i="21" s="1"/>
  <c r="AE18" i="21"/>
  <c r="AC18" i="21"/>
  <c r="X18" i="21"/>
  <c r="Y18" i="21" s="1"/>
  <c r="W18" i="21"/>
  <c r="U18" i="21"/>
  <c r="S18" i="21"/>
  <c r="Q18" i="21"/>
  <c r="L18" i="21"/>
  <c r="M18" i="21"/>
  <c r="K18" i="21"/>
  <c r="I18" i="21"/>
  <c r="G18" i="21"/>
  <c r="E18" i="21"/>
  <c r="AU17" i="21"/>
  <c r="AP17" i="21"/>
  <c r="AQ17" i="21" s="1"/>
  <c r="AO17" i="21"/>
  <c r="AL17" i="21"/>
  <c r="AF17" i="21"/>
  <c r="AG17" i="21" s="1"/>
  <c r="AE17" i="21"/>
  <c r="AC17" i="21"/>
  <c r="X17" i="21"/>
  <c r="Y17" i="21" s="1"/>
  <c r="W17" i="21"/>
  <c r="U17" i="21"/>
  <c r="S17" i="21"/>
  <c r="Q17" i="21"/>
  <c r="L17" i="21"/>
  <c r="M17" i="21" s="1"/>
  <c r="K17" i="21"/>
  <c r="I17" i="21"/>
  <c r="G17" i="21"/>
  <c r="E17" i="21"/>
  <c r="AU16" i="21"/>
  <c r="AP16" i="21"/>
  <c r="AQ16" i="21" s="1"/>
  <c r="AO16" i="21"/>
  <c r="AL16" i="21"/>
  <c r="AF16" i="21"/>
  <c r="AG16" i="21" s="1"/>
  <c r="AE16" i="21"/>
  <c r="AC16" i="21"/>
  <c r="X16" i="21"/>
  <c r="Y16" i="21" s="1"/>
  <c r="W16" i="21"/>
  <c r="U16" i="21"/>
  <c r="S16" i="21"/>
  <c r="Q16" i="21"/>
  <c r="L16" i="21"/>
  <c r="M16" i="21" s="1"/>
  <c r="K16" i="21"/>
  <c r="I16" i="21"/>
  <c r="G16" i="21"/>
  <c r="E16" i="21"/>
  <c r="AU15" i="21"/>
  <c r="AP15" i="21"/>
  <c r="AQ15" i="21" s="1"/>
  <c r="AO15" i="21"/>
  <c r="AL15" i="21"/>
  <c r="AF15" i="21"/>
  <c r="AG15" i="21" s="1"/>
  <c r="AE15" i="21"/>
  <c r="AC15" i="21"/>
  <c r="X15" i="21"/>
  <c r="Y15" i="21" s="1"/>
  <c r="W15" i="21"/>
  <c r="U15" i="21"/>
  <c r="S15" i="21"/>
  <c r="Q15" i="21"/>
  <c r="L15" i="21"/>
  <c r="M15" i="21" s="1"/>
  <c r="K15" i="21"/>
  <c r="I15" i="21"/>
  <c r="G15" i="21"/>
  <c r="E15" i="21"/>
  <c r="AU14" i="21"/>
  <c r="AP14" i="21"/>
  <c r="AQ14" i="21" s="1"/>
  <c r="AO14" i="21"/>
  <c r="AL14" i="21"/>
  <c r="AK14" i="21"/>
  <c r="AF14" i="21"/>
  <c r="AG14" i="21" s="1"/>
  <c r="AE14" i="21"/>
  <c r="AC14" i="21"/>
  <c r="X14" i="21"/>
  <c r="Y14" i="21" s="1"/>
  <c r="W14" i="21"/>
  <c r="U14" i="21"/>
  <c r="S14" i="21"/>
  <c r="Q14" i="21"/>
  <c r="L14" i="21"/>
  <c r="M14" i="21" s="1"/>
  <c r="K14" i="21"/>
  <c r="I14" i="21"/>
  <c r="G14" i="21"/>
  <c r="E14" i="21"/>
  <c r="AU13" i="21"/>
  <c r="AP13" i="21"/>
  <c r="AQ13" i="21" s="1"/>
  <c r="AO13" i="21"/>
  <c r="AL13" i="21"/>
  <c r="AK13" i="21"/>
  <c r="AF13" i="21"/>
  <c r="AG13" i="21" s="1"/>
  <c r="AE13" i="21"/>
  <c r="AC13" i="21"/>
  <c r="X13" i="21"/>
  <c r="Y13" i="21" s="1"/>
  <c r="W13" i="21"/>
  <c r="U13" i="21"/>
  <c r="S13" i="21"/>
  <c r="Q13" i="21"/>
  <c r="L13" i="21"/>
  <c r="M13" i="21"/>
  <c r="K13" i="21"/>
  <c r="I13" i="21"/>
  <c r="G13" i="21"/>
  <c r="E13" i="21"/>
  <c r="AU12" i="21"/>
  <c r="AP12" i="21"/>
  <c r="AQ12" i="21" s="1"/>
  <c r="AO12" i="21"/>
  <c r="AL12" i="21"/>
  <c r="AK12" i="21"/>
  <c r="AF12" i="21"/>
  <c r="AG12" i="21" s="1"/>
  <c r="AE12" i="21"/>
  <c r="AC12" i="21"/>
  <c r="X12" i="21"/>
  <c r="Y12" i="21" s="1"/>
  <c r="W12" i="21"/>
  <c r="U12" i="21"/>
  <c r="S12" i="21"/>
  <c r="Q12" i="21"/>
  <c r="L12" i="21"/>
  <c r="M12" i="21" s="1"/>
  <c r="K12" i="21"/>
  <c r="I12" i="21"/>
  <c r="G12" i="21"/>
  <c r="E12" i="21"/>
  <c r="AU11" i="21"/>
  <c r="AP11" i="21"/>
  <c r="AQ11" i="21" s="1"/>
  <c r="AO11" i="21"/>
  <c r="AL11" i="21"/>
  <c r="AK11" i="21"/>
  <c r="AF11" i="21"/>
  <c r="AG11" i="21" s="1"/>
  <c r="AE11" i="21"/>
  <c r="AC11" i="21"/>
  <c r="X11" i="21"/>
  <c r="Y11" i="21" s="1"/>
  <c r="W11" i="21"/>
  <c r="U11" i="21"/>
  <c r="S11" i="21"/>
  <c r="Q11" i="21"/>
  <c r="L11" i="21"/>
  <c r="M11" i="21" s="1"/>
  <c r="K11" i="21"/>
  <c r="I11" i="21"/>
  <c r="G11" i="21"/>
  <c r="E11" i="21"/>
  <c r="AU10" i="21"/>
  <c r="AP10" i="21"/>
  <c r="AQ10" i="21" s="1"/>
  <c r="AO10" i="21"/>
  <c r="AL10" i="21"/>
  <c r="AK10" i="21"/>
  <c r="AF10" i="21"/>
  <c r="AG10" i="21" s="1"/>
  <c r="AE10" i="21"/>
  <c r="AC10" i="21"/>
  <c r="X10" i="21"/>
  <c r="Y10" i="21" s="1"/>
  <c r="W10" i="21"/>
  <c r="U10" i="21"/>
  <c r="S10" i="21"/>
  <c r="Q10" i="21"/>
  <c r="L10" i="21"/>
  <c r="M10" i="21" s="1"/>
  <c r="K10" i="21"/>
  <c r="I10" i="21"/>
  <c r="G10" i="21"/>
  <c r="E10" i="21"/>
  <c r="AU9" i="21"/>
  <c r="AP9" i="21"/>
  <c r="AQ9" i="21" s="1"/>
  <c r="AO9" i="21"/>
  <c r="AL9" i="21"/>
  <c r="AK9" i="21"/>
  <c r="AF9" i="21"/>
  <c r="AG9" i="21" s="1"/>
  <c r="AE9" i="21"/>
  <c r="AC9" i="21"/>
  <c r="X9" i="21"/>
  <c r="Y9" i="21" s="1"/>
  <c r="W9" i="21"/>
  <c r="U9" i="21"/>
  <c r="S9" i="21"/>
  <c r="Q9" i="21"/>
  <c r="L9" i="21"/>
  <c r="M9" i="21" s="1"/>
  <c r="K9" i="21"/>
  <c r="I9" i="21"/>
  <c r="G9" i="21"/>
  <c r="E9" i="21"/>
  <c r="AU8" i="21"/>
  <c r="AP8" i="21"/>
  <c r="AQ8" i="21" s="1"/>
  <c r="AO8" i="21"/>
  <c r="AL8" i="21"/>
  <c r="AK8" i="21"/>
  <c r="AF8" i="21"/>
  <c r="AG8" i="21" s="1"/>
  <c r="AE8" i="21"/>
  <c r="AC8" i="21"/>
  <c r="X8" i="21"/>
  <c r="Y8" i="21" s="1"/>
  <c r="W8" i="21"/>
  <c r="U8" i="21"/>
  <c r="S8" i="21"/>
  <c r="Q8" i="21"/>
  <c r="L8" i="21"/>
  <c r="M8" i="21" s="1"/>
  <c r="K8" i="21"/>
  <c r="I8" i="21"/>
  <c r="G8" i="21"/>
  <c r="E8" i="21"/>
  <c r="AU7" i="21"/>
  <c r="AP7" i="21"/>
  <c r="AQ7" i="21" s="1"/>
  <c r="AO7" i="21"/>
  <c r="AL7" i="21"/>
  <c r="AK7" i="21"/>
  <c r="AF7" i="21"/>
  <c r="AG7" i="21" s="1"/>
  <c r="AE7" i="21"/>
  <c r="AC7" i="21"/>
  <c r="X7" i="21"/>
  <c r="Y7" i="21" s="1"/>
  <c r="W7" i="21"/>
  <c r="U7" i="21"/>
  <c r="S7" i="21"/>
  <c r="Q7" i="21"/>
  <c r="L7" i="21"/>
  <c r="M7" i="21" s="1"/>
  <c r="K7" i="21"/>
  <c r="I7" i="21"/>
  <c r="G7" i="21"/>
  <c r="E7" i="21"/>
  <c r="AU6" i="21"/>
  <c r="AP6" i="21"/>
  <c r="AQ6" i="21" s="1"/>
  <c r="AO6" i="21"/>
  <c r="AL6" i="21"/>
  <c r="AK6" i="21"/>
  <c r="AF6" i="21"/>
  <c r="AG6" i="21" s="1"/>
  <c r="AE6" i="21"/>
  <c r="AC6" i="21"/>
  <c r="X6" i="21"/>
  <c r="Y6" i="21" s="1"/>
  <c r="W6" i="21"/>
  <c r="U6" i="21"/>
  <c r="S6" i="21"/>
  <c r="Q6" i="21"/>
  <c r="L6" i="21"/>
  <c r="M6" i="21" s="1"/>
  <c r="K6" i="21"/>
  <c r="I6" i="21"/>
  <c r="G6" i="21"/>
  <c r="E6" i="21"/>
  <c r="AU5" i="21"/>
  <c r="AP5" i="21"/>
  <c r="AQ5" i="21" s="1"/>
  <c r="AO5" i="21"/>
  <c r="AL5" i="21"/>
  <c r="AK5" i="21"/>
  <c r="AF5" i="21"/>
  <c r="AG5" i="21" s="1"/>
  <c r="AE5" i="21"/>
  <c r="AC5" i="21"/>
  <c r="X5" i="21"/>
  <c r="Y5" i="21"/>
  <c r="W5" i="21"/>
  <c r="U5" i="21"/>
  <c r="S5" i="21"/>
  <c r="Q5" i="21"/>
  <c r="L5" i="21"/>
  <c r="M5" i="21" s="1"/>
  <c r="K5" i="21"/>
  <c r="I5" i="21"/>
  <c r="G5" i="21"/>
  <c r="E5" i="21"/>
  <c r="E25" i="5"/>
  <c r="G25" i="5"/>
  <c r="I25" i="5"/>
  <c r="K25" i="5"/>
  <c r="Q25" i="5"/>
  <c r="S25" i="5"/>
  <c r="U25" i="5"/>
  <c r="W25" i="5"/>
  <c r="AC25" i="5"/>
  <c r="AE25" i="5"/>
  <c r="AO25" i="5"/>
  <c r="E26" i="5"/>
  <c r="G26" i="5"/>
  <c r="I26" i="5"/>
  <c r="K26" i="5"/>
  <c r="Q26" i="5"/>
  <c r="S26" i="5"/>
  <c r="U26" i="5"/>
  <c r="W26" i="5"/>
  <c r="AC26" i="5"/>
  <c r="AE26" i="5"/>
  <c r="AO26" i="5"/>
  <c r="E27" i="5"/>
  <c r="G27" i="5"/>
  <c r="I27" i="5"/>
  <c r="K27" i="5"/>
  <c r="Q27" i="5"/>
  <c r="S27" i="5"/>
  <c r="U27" i="5"/>
  <c r="W27" i="5"/>
  <c r="AC27" i="5"/>
  <c r="AE27" i="5"/>
  <c r="AO27" i="5"/>
  <c r="E28" i="5"/>
  <c r="G28" i="5"/>
  <c r="I28" i="5"/>
  <c r="K28" i="5"/>
  <c r="Q28" i="5"/>
  <c r="S28" i="5"/>
  <c r="U28" i="5"/>
  <c r="W28" i="5"/>
  <c r="AC28" i="5"/>
  <c r="AE28" i="5"/>
  <c r="AO28" i="5"/>
  <c r="K6" i="5"/>
  <c r="K7" i="5"/>
  <c r="K8" i="5"/>
  <c r="K9" i="5"/>
  <c r="K10" i="5"/>
  <c r="K11" i="5"/>
  <c r="K12" i="5"/>
  <c r="K13" i="5"/>
  <c r="K14" i="5"/>
  <c r="K15" i="5"/>
  <c r="K16" i="5"/>
  <c r="K17" i="5"/>
  <c r="K18" i="5"/>
  <c r="K19" i="5"/>
  <c r="K20" i="5"/>
  <c r="K21" i="5"/>
  <c r="K22" i="5"/>
  <c r="K23" i="5"/>
  <c r="K24" i="5"/>
  <c r="K5" i="5"/>
  <c r="I6" i="5"/>
  <c r="I7" i="5"/>
  <c r="I8" i="5"/>
  <c r="I9" i="5"/>
  <c r="I10" i="5"/>
  <c r="I11" i="5"/>
  <c r="I12" i="5"/>
  <c r="I13" i="5"/>
  <c r="I14" i="5"/>
  <c r="I15" i="5"/>
  <c r="I16" i="5"/>
  <c r="I17" i="5"/>
  <c r="I18" i="5"/>
  <c r="I19" i="5"/>
  <c r="I20" i="5"/>
  <c r="I21" i="5"/>
  <c r="I22" i="5"/>
  <c r="I23" i="5"/>
  <c r="I24" i="5"/>
  <c r="I5" i="5"/>
  <c r="G6" i="5"/>
  <c r="G7" i="5"/>
  <c r="G8" i="5"/>
  <c r="G9" i="5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5" i="5"/>
  <c r="E6" i="5"/>
  <c r="E7" i="5"/>
  <c r="E8" i="5"/>
  <c r="E9" i="5"/>
  <c r="E10" i="5"/>
  <c r="E11" i="5"/>
  <c r="E5" i="5"/>
  <c r="E24" i="5"/>
  <c r="E12" i="5"/>
  <c r="E13" i="5"/>
  <c r="E14" i="5"/>
  <c r="E15" i="5"/>
  <c r="E16" i="5"/>
  <c r="E17" i="5"/>
  <c r="E18" i="5"/>
  <c r="E19" i="5"/>
  <c r="E20" i="5"/>
  <c r="E21" i="5"/>
  <c r="E22" i="5"/>
  <c r="E23" i="5"/>
  <c r="AL10" i="5"/>
  <c r="AL11" i="5"/>
  <c r="AL12" i="5"/>
  <c r="AL13" i="5"/>
  <c r="AL14" i="5"/>
  <c r="AL15" i="5"/>
  <c r="AL16" i="5"/>
  <c r="AL17" i="5"/>
  <c r="AL18" i="5"/>
  <c r="AL19" i="5"/>
  <c r="AL20" i="5"/>
  <c r="AL21" i="5"/>
  <c r="AL22" i="5"/>
  <c r="AL23" i="5"/>
  <c r="AO24" i="5"/>
  <c r="AE24" i="5"/>
  <c r="AC24" i="5"/>
  <c r="W24" i="5"/>
  <c r="U24" i="5"/>
  <c r="S24" i="5"/>
  <c r="Q24" i="5"/>
  <c r="AO23" i="5"/>
  <c r="AE23" i="5"/>
  <c r="AC23" i="5"/>
  <c r="W23" i="5"/>
  <c r="U23" i="5"/>
  <c r="S23" i="5"/>
  <c r="Q23" i="5"/>
  <c r="AO22" i="5"/>
  <c r="AE22" i="5"/>
  <c r="AC22" i="5"/>
  <c r="W22" i="5"/>
  <c r="U22" i="5"/>
  <c r="S22" i="5"/>
  <c r="Q22" i="5"/>
  <c r="AO21" i="5"/>
  <c r="AE21" i="5"/>
  <c r="AC21" i="5"/>
  <c r="W21" i="5"/>
  <c r="U21" i="5"/>
  <c r="S21" i="5"/>
  <c r="Q21" i="5"/>
  <c r="AO20" i="5"/>
  <c r="AE20" i="5"/>
  <c r="AC20" i="5"/>
  <c r="W20" i="5"/>
  <c r="U20" i="5"/>
  <c r="S20" i="5"/>
  <c r="Q20" i="5"/>
  <c r="AO19" i="5"/>
  <c r="AE19" i="5"/>
  <c r="AC19" i="5"/>
  <c r="W19" i="5"/>
  <c r="U19" i="5"/>
  <c r="S19" i="5"/>
  <c r="Q19" i="5"/>
  <c r="AO18" i="5"/>
  <c r="AE18" i="5"/>
  <c r="AC18" i="5"/>
  <c r="W18" i="5"/>
  <c r="U18" i="5"/>
  <c r="S18" i="5"/>
  <c r="Q18" i="5"/>
  <c r="AO17" i="5"/>
  <c r="AE17" i="5"/>
  <c r="AC17" i="5"/>
  <c r="W17" i="5"/>
  <c r="U17" i="5"/>
  <c r="S17" i="5"/>
  <c r="Q17" i="5"/>
  <c r="AO16" i="5"/>
  <c r="AE16" i="5"/>
  <c r="AC16" i="5"/>
  <c r="W16" i="5"/>
  <c r="U16" i="5"/>
  <c r="S16" i="5"/>
  <c r="Q16" i="5"/>
  <c r="AO15" i="5"/>
  <c r="AE15" i="5"/>
  <c r="AC15" i="5"/>
  <c r="W15" i="5"/>
  <c r="U15" i="5"/>
  <c r="S15" i="5"/>
  <c r="Q15" i="5"/>
  <c r="AO14" i="5"/>
  <c r="AE14" i="5"/>
  <c r="AC14" i="5"/>
  <c r="W14" i="5"/>
  <c r="U14" i="5"/>
  <c r="S14" i="5"/>
  <c r="Q14" i="5"/>
  <c r="AO13" i="5"/>
  <c r="AE13" i="5"/>
  <c r="AC13" i="5"/>
  <c r="W13" i="5"/>
  <c r="U13" i="5"/>
  <c r="S13" i="5"/>
  <c r="Q13" i="5"/>
  <c r="AO12" i="5"/>
  <c r="AE12" i="5"/>
  <c r="AC12" i="5"/>
  <c r="W12" i="5"/>
  <c r="U12" i="5"/>
  <c r="S12" i="5"/>
  <c r="Q12" i="5"/>
  <c r="AO11" i="5"/>
  <c r="AE11" i="5"/>
  <c r="AC11" i="5"/>
  <c r="W11" i="5"/>
  <c r="U11" i="5"/>
  <c r="S11" i="5"/>
  <c r="Q11" i="5"/>
  <c r="AO10" i="5"/>
  <c r="AE10" i="5"/>
  <c r="AC10" i="5"/>
  <c r="W10" i="5"/>
  <c r="U10" i="5"/>
  <c r="S10" i="5"/>
  <c r="Q10" i="5"/>
  <c r="AO9" i="5"/>
  <c r="AL9" i="5"/>
  <c r="AE9" i="5"/>
  <c r="AC9" i="5"/>
  <c r="W9" i="5"/>
  <c r="U9" i="5"/>
  <c r="S9" i="5"/>
  <c r="Q9" i="5"/>
  <c r="AO8" i="5"/>
  <c r="AL8" i="5"/>
  <c r="AE8" i="5"/>
  <c r="AC8" i="5"/>
  <c r="W8" i="5"/>
  <c r="U8" i="5"/>
  <c r="S8" i="5"/>
  <c r="Q8" i="5"/>
  <c r="AO7" i="5"/>
  <c r="AL7" i="5"/>
  <c r="AE7" i="5"/>
  <c r="AC7" i="5"/>
  <c r="W7" i="5"/>
  <c r="U7" i="5"/>
  <c r="S7" i="5"/>
  <c r="Q7" i="5"/>
  <c r="AO6" i="5"/>
  <c r="AL6" i="5"/>
  <c r="AE6" i="5"/>
  <c r="AC6" i="5"/>
  <c r="W6" i="5"/>
  <c r="U6" i="5"/>
  <c r="S6" i="5"/>
  <c r="Q6" i="5"/>
  <c r="AO5" i="5"/>
  <c r="AL5" i="5"/>
  <c r="AE5" i="5"/>
  <c r="AC5" i="5"/>
  <c r="W5" i="5"/>
  <c r="U5" i="5"/>
  <c r="S5" i="5"/>
  <c r="Q5" i="5"/>
  <c r="AR5" i="21"/>
  <c r="AR13" i="21"/>
  <c r="AV6" i="5"/>
  <c r="J14" i="34"/>
  <c r="AV7" i="5"/>
  <c r="AR16" i="21"/>
  <c r="Z5" i="25"/>
  <c r="J15" i="34"/>
  <c r="Z5" i="5"/>
  <c r="AR20" i="21"/>
  <c r="AV5" i="5"/>
  <c r="AR28" i="21"/>
  <c r="AR5" i="5"/>
  <c r="Z14" i="7" l="1"/>
  <c r="AB14" i="7" s="1"/>
  <c r="G17" i="7"/>
  <c r="Z17" i="7" s="1"/>
  <c r="AB17" i="7" s="1"/>
  <c r="G7" i="7"/>
  <c r="Z7" i="7" s="1"/>
  <c r="AB7" i="7" s="1"/>
  <c r="G16" i="7"/>
  <c r="Z16" i="7" s="1"/>
  <c r="AB16" i="7" s="1"/>
  <c r="AA8" i="7"/>
  <c r="AA10" i="7"/>
  <c r="AA15" i="7"/>
  <c r="AA12" i="7"/>
  <c r="AA13" i="7"/>
  <c r="AA14" i="7"/>
  <c r="AA9" i="7"/>
  <c r="AA11" i="7"/>
  <c r="J16" i="34"/>
  <c r="AR8" i="21"/>
  <c r="I11" i="34" l="1"/>
  <c r="F13" i="7" s="1"/>
  <c r="I5" i="34"/>
  <c r="F7" i="7" s="1"/>
  <c r="I6" i="34"/>
  <c r="F8" i="7" s="1"/>
  <c r="I4" i="34"/>
  <c r="F6" i="7" s="1"/>
  <c r="I14" i="34"/>
  <c r="F16" i="7" s="1"/>
  <c r="I10" i="34"/>
  <c r="F12" i="7" s="1"/>
  <c r="I8" i="34"/>
  <c r="F10" i="7" s="1"/>
  <c r="G18" i="7"/>
  <c r="Z18" i="7" s="1"/>
  <c r="AB18" i="7" s="1"/>
  <c r="I13" i="34"/>
  <c r="F15" i="7" s="1"/>
  <c r="I9" i="34"/>
  <c r="F11" i="7" s="1"/>
  <c r="I3" i="34"/>
  <c r="F5" i="7" s="1"/>
  <c r="I12" i="34"/>
  <c r="F14" i="7" s="1"/>
  <c r="I7" i="34"/>
  <c r="F9" i="7" s="1"/>
  <c r="AA17" i="7"/>
  <c r="G6" i="7"/>
  <c r="Z6" i="7" s="1"/>
  <c r="G5" i="7"/>
  <c r="Z5" i="7" s="1"/>
  <c r="AB5" i="7" s="1"/>
  <c r="AA7" i="7"/>
  <c r="AA16" i="7"/>
  <c r="AA18" i="7" l="1"/>
  <c r="AB6" i="7"/>
  <c r="B6" i="7" s="1"/>
  <c r="AA6" i="7"/>
  <c r="AA5" i="7"/>
  <c r="B15" i="7" l="1"/>
  <c r="B18" i="7"/>
  <c r="A5" i="7"/>
  <c r="B7" i="7"/>
  <c r="B8" i="7"/>
  <c r="B13" i="7"/>
  <c r="B11" i="7"/>
  <c r="B12" i="7"/>
  <c r="B9" i="7"/>
  <c r="B17" i="7"/>
  <c r="B14" i="7"/>
  <c r="B5" i="7"/>
  <c r="B10" i="7"/>
  <c r="B16" i="7"/>
  <c r="A9" i="7"/>
  <c r="A18" i="7"/>
  <c r="A8" i="7"/>
  <c r="A7" i="7"/>
  <c r="A12" i="7"/>
  <c r="A6" i="7"/>
  <c r="A14" i="7"/>
  <c r="A15" i="7"/>
  <c r="A11" i="7"/>
  <c r="A13" i="7"/>
  <c r="A10" i="7"/>
  <c r="A17" i="7"/>
  <c r="A16" i="7"/>
  <c r="D31" i="7" l="1"/>
  <c r="C31" i="7" s="1"/>
  <c r="D29" i="7"/>
  <c r="C29" i="7" s="1"/>
  <c r="D32" i="7"/>
  <c r="C32" i="7" s="1"/>
  <c r="D33" i="7"/>
  <c r="C33" i="7" s="1"/>
  <c r="D34" i="7"/>
  <c r="C34" i="7" s="1"/>
  <c r="D30" i="7"/>
  <c r="C30" i="7" s="1"/>
  <c r="D21" i="7"/>
  <c r="C21" i="7" s="1"/>
  <c r="D25" i="7"/>
  <c r="C25" i="7" s="1"/>
  <c r="D27" i="7"/>
  <c r="C27" i="7" s="1"/>
  <c r="D26" i="7"/>
  <c r="C26" i="7" s="1"/>
  <c r="D23" i="7"/>
  <c r="C23" i="7" s="1"/>
  <c r="D24" i="7"/>
  <c r="C24" i="7" s="1"/>
  <c r="D28" i="7"/>
  <c r="C28" i="7" s="1"/>
  <c r="D22" i="7"/>
  <c r="C22" i="7" s="1"/>
  <c r="Z18" i="25"/>
  <c r="Z18" i="5"/>
  <c r="Z28" i="5"/>
  <c r="B28" i="7"/>
  <c r="AR18" i="5"/>
  <c r="B32" i="7"/>
  <c r="Z13" i="5"/>
  <c r="Z20" i="25"/>
  <c r="AR10" i="21"/>
  <c r="AR23" i="5"/>
  <c r="Z22" i="5"/>
  <c r="Z28" i="25"/>
  <c r="AR20" i="5"/>
  <c r="Z27" i="5"/>
  <c r="AR9" i="21"/>
  <c r="AR14" i="21"/>
  <c r="AR23" i="21"/>
  <c r="AR7" i="5"/>
  <c r="Z26" i="5"/>
  <c r="AR15" i="5"/>
  <c r="Z9" i="25"/>
  <c r="Z9" i="5"/>
  <c r="Z25" i="25"/>
  <c r="Z8" i="25"/>
  <c r="AV5" i="25"/>
  <c r="AR17" i="5"/>
  <c r="AV19" i="25"/>
  <c r="AR12" i="5"/>
  <c r="AV13" i="25"/>
  <c r="AV10" i="25"/>
  <c r="AV12" i="25"/>
  <c r="AV21" i="25"/>
  <c r="Z13" i="25"/>
  <c r="AR25" i="21"/>
  <c r="Z24" i="25"/>
  <c r="AR7" i="21"/>
  <c r="AV10" i="5"/>
  <c r="AR6" i="21"/>
  <c r="AR13" i="5"/>
  <c r="AR12" i="21"/>
  <c r="AV5" i="21"/>
  <c r="Z17" i="25"/>
  <c r="AV11" i="5"/>
  <c r="AV16" i="21"/>
  <c r="Z21" i="25"/>
  <c r="AV22" i="5"/>
  <c r="AR16" i="5"/>
  <c r="Z16" i="5"/>
  <c r="AV6" i="21"/>
  <c r="B31" i="7"/>
  <c r="B23" i="7"/>
  <c r="AR21" i="5"/>
  <c r="Z7" i="5"/>
  <c r="AR24" i="21"/>
  <c r="AV19" i="21"/>
  <c r="AR18" i="21"/>
  <c r="AR15" i="21"/>
  <c r="Z11" i="25"/>
  <c r="Z19" i="25"/>
  <c r="B27" i="7"/>
  <c r="Z17" i="5"/>
  <c r="AR10" i="5"/>
  <c r="Z8" i="5"/>
  <c r="Z20" i="5"/>
  <c r="Z11" i="5"/>
  <c r="Z22" i="25"/>
  <c r="Z6" i="25"/>
  <c r="AV14" i="5"/>
  <c r="N5" i="25"/>
  <c r="Z5" i="21"/>
  <c r="Z10" i="25"/>
  <c r="Z27" i="25"/>
  <c r="AR28" i="5"/>
  <c r="Z26" i="21"/>
  <c r="Z7" i="25"/>
  <c r="AV23" i="21"/>
  <c r="AR6" i="5"/>
  <c r="Z23" i="21"/>
  <c r="Z14" i="5"/>
  <c r="AH5" i="5"/>
  <c r="N26" i="25"/>
  <c r="N13" i="25"/>
  <c r="AR19" i="21"/>
  <c r="Z12" i="25"/>
  <c r="N12" i="25"/>
  <c r="Z25" i="5"/>
  <c r="Z23" i="5"/>
  <c r="Z10" i="21"/>
  <c r="N5" i="21"/>
  <c r="Z19" i="21"/>
  <c r="N14" i="21"/>
  <c r="Z26" i="25"/>
  <c r="N7" i="21"/>
  <c r="AR19" i="5"/>
  <c r="AV31" i="25"/>
  <c r="Z11" i="21"/>
  <c r="Z25" i="21"/>
  <c r="AR26" i="5"/>
  <c r="AV25" i="21"/>
  <c r="AH5" i="25"/>
  <c r="Z15" i="5"/>
  <c r="AV30" i="25"/>
  <c r="AV21" i="5"/>
  <c r="Z12" i="5"/>
  <c r="N27" i="25"/>
  <c r="AH17" i="25"/>
  <c r="Z16" i="21"/>
  <c r="AV9" i="21"/>
  <c r="N29" i="25"/>
  <c r="N23" i="25"/>
  <c r="N9" i="25"/>
  <c r="Z28" i="21"/>
  <c r="AH10" i="5"/>
  <c r="AH27" i="5"/>
  <c r="AH14" i="5"/>
  <c r="AH7" i="5"/>
  <c r="N21" i="21"/>
  <c r="N27" i="21"/>
  <c r="N22" i="21"/>
  <c r="AV6" i="25"/>
  <c r="AV7" i="25"/>
  <c r="AV9" i="25"/>
  <c r="AV25" i="25"/>
  <c r="AV18" i="25"/>
  <c r="AH13" i="25"/>
  <c r="AH28" i="25"/>
  <c r="AH16" i="25"/>
  <c r="AH6" i="25"/>
  <c r="AV23" i="5"/>
  <c r="AR22" i="5"/>
  <c r="AV17" i="5"/>
  <c r="AR21" i="21"/>
  <c r="AR27" i="21"/>
  <c r="AR11" i="5"/>
  <c r="AR17" i="21"/>
  <c r="AR14" i="5"/>
  <c r="AR25" i="5"/>
  <c r="AR8" i="5"/>
  <c r="AV14" i="21"/>
  <c r="Z29" i="25"/>
  <c r="AV16" i="5"/>
  <c r="N18" i="25"/>
  <c r="Z23" i="25"/>
  <c r="Z16" i="25"/>
  <c r="Z21" i="21"/>
  <c r="Z10" i="5"/>
  <c r="Z6" i="5"/>
  <c r="N6" i="25"/>
  <c r="B34" i="7"/>
  <c r="AV15" i="5"/>
  <c r="AV12" i="5"/>
  <c r="N28" i="25"/>
  <c r="AR5" i="25"/>
  <c r="Z17" i="21"/>
  <c r="N5" i="5"/>
  <c r="Z14" i="25"/>
  <c r="N22" i="25"/>
  <c r="AV19" i="5"/>
  <c r="AR9" i="5"/>
  <c r="AV8" i="5"/>
  <c r="N23" i="5"/>
  <c r="AR16" i="25"/>
  <c r="AH16" i="5"/>
  <c r="AV24" i="25"/>
  <c r="AV16" i="25"/>
  <c r="N22" i="5"/>
  <c r="AR8" i="25"/>
  <c r="B25" i="7"/>
  <c r="AV20" i="25"/>
  <c r="AR22" i="21"/>
  <c r="N23" i="21"/>
  <c r="AH9" i="25"/>
  <c r="AV18" i="21"/>
  <c r="N17" i="25"/>
  <c r="Z14" i="21"/>
  <c r="AH13" i="5"/>
  <c r="AH20" i="5"/>
  <c r="AR29" i="25"/>
  <c r="N18" i="5"/>
  <c r="N14" i="5"/>
  <c r="N10" i="21"/>
  <c r="AV22" i="25"/>
  <c r="AV27" i="25"/>
  <c r="AH21" i="25"/>
  <c r="AH19" i="25"/>
  <c r="B29" i="7"/>
  <c r="B30" i="7"/>
  <c r="B22" i="7"/>
  <c r="N24" i="5"/>
  <c r="B26" i="7"/>
  <c r="Z24" i="5"/>
  <c r="AR12" i="25"/>
  <c r="AH24" i="5"/>
  <c r="AV28" i="21"/>
  <c r="N16" i="25"/>
  <c r="N26" i="21"/>
  <c r="Z19" i="5"/>
  <c r="AV21" i="21"/>
  <c r="Z15" i="25"/>
  <c r="AV15" i="25"/>
  <c r="AH26" i="5"/>
  <c r="N24" i="25"/>
  <c r="Z27" i="21"/>
  <c r="AH15" i="5"/>
  <c r="AR14" i="25"/>
  <c r="N12" i="21"/>
  <c r="AV29" i="25"/>
  <c r="AH24" i="25"/>
  <c r="Z21" i="5"/>
  <c r="AV24" i="5"/>
  <c r="AR26" i="21"/>
  <c r="N17" i="21"/>
  <c r="AR27" i="5"/>
  <c r="N25" i="25"/>
  <c r="N16" i="21"/>
  <c r="AH5" i="21"/>
  <c r="AH14" i="25"/>
  <c r="AV18" i="5"/>
  <c r="AV13" i="5"/>
  <c r="N11" i="21"/>
  <c r="N20" i="21"/>
  <c r="AV27" i="5"/>
  <c r="AV15" i="21"/>
  <c r="N11" i="25"/>
  <c r="Z9" i="21"/>
  <c r="AH11" i="5"/>
  <c r="AH9" i="5"/>
  <c r="AR28" i="25"/>
  <c r="AR21" i="25"/>
  <c r="N13" i="5"/>
  <c r="N9" i="21"/>
  <c r="AV8" i="25"/>
  <c r="AV28" i="25"/>
  <c r="AV26" i="25"/>
  <c r="AH15" i="25"/>
  <c r="AH25" i="25"/>
  <c r="AH21" i="21"/>
  <c r="AH27" i="21"/>
  <c r="B33" i="7"/>
  <c r="B24" i="7"/>
  <c r="AR24" i="5"/>
  <c r="AV10" i="21"/>
  <c r="AV7" i="21"/>
  <c r="N14" i="25"/>
  <c r="N8" i="21"/>
  <c r="AR11" i="21"/>
  <c r="B21" i="7"/>
  <c r="N8" i="25"/>
  <c r="AH22" i="21"/>
  <c r="Z6" i="21"/>
  <c r="Z22" i="21"/>
  <c r="AV22" i="21"/>
  <c r="AH27" i="25"/>
  <c r="AV23" i="25"/>
  <c r="AV24" i="21"/>
  <c r="N7" i="25"/>
  <c r="Z20" i="21"/>
  <c r="AH12" i="5"/>
  <c r="AH28" i="5"/>
  <c r="AR13" i="25"/>
  <c r="N12" i="5"/>
  <c r="N15" i="5"/>
  <c r="N13" i="21"/>
  <c r="AV11" i="25"/>
  <c r="AV17" i="25"/>
  <c r="AH20" i="25"/>
  <c r="AH7" i="25"/>
  <c r="AH19" i="21"/>
  <c r="AH7" i="21"/>
  <c r="AH20" i="21"/>
  <c r="AH6" i="5"/>
  <c r="AR18" i="25"/>
  <c r="N21" i="5"/>
  <c r="N19" i="21"/>
  <c r="AV14" i="25"/>
  <c r="AH26" i="25"/>
  <c r="AH15" i="21"/>
  <c r="AV26" i="21"/>
  <c r="AV12" i="21"/>
  <c r="AV17" i="21"/>
  <c r="AV11" i="21"/>
  <c r="AV20" i="21"/>
  <c r="AV13" i="21"/>
  <c r="AV8" i="21"/>
  <c r="AV27" i="21"/>
  <c r="N15" i="25"/>
  <c r="N21" i="25"/>
  <c r="N10" i="25"/>
  <c r="N19" i="25"/>
  <c r="N20" i="25"/>
  <c r="Z18" i="21"/>
  <c r="Z13" i="21"/>
  <c r="Z15" i="21"/>
  <c r="Z12" i="21"/>
  <c r="Z8" i="21"/>
  <c r="Z7" i="21"/>
  <c r="Z24" i="21"/>
  <c r="AH25" i="5"/>
  <c r="AH22" i="5"/>
  <c r="AH21" i="5"/>
  <c r="AH17" i="5"/>
  <c r="AH18" i="5"/>
  <c r="AH8" i="5"/>
  <c r="AH19" i="5"/>
  <c r="AH23" i="5"/>
  <c r="N18" i="21"/>
  <c r="N25" i="21"/>
  <c r="N15" i="21"/>
  <c r="N24" i="21"/>
  <c r="N6" i="21"/>
  <c r="N28" i="21"/>
  <c r="AH22" i="25"/>
  <c r="AH18" i="25"/>
  <c r="AH10" i="25"/>
  <c r="AH8" i="25"/>
  <c r="AH12" i="25"/>
  <c r="AH11" i="25"/>
  <c r="AH29" i="25"/>
  <c r="AH23" i="25"/>
  <c r="AR22" i="25"/>
  <c r="AR24" i="25"/>
  <c r="AR17" i="25"/>
  <c r="AR10" i="25"/>
  <c r="AR23" i="25"/>
  <c r="AR9" i="25"/>
  <c r="AR27" i="25"/>
  <c r="AR11" i="25"/>
  <c r="AR25" i="25"/>
  <c r="AR7" i="25"/>
  <c r="AR20" i="25"/>
  <c r="AR6" i="25"/>
  <c r="AR15" i="25"/>
  <c r="AR26" i="25"/>
  <c r="AR19" i="25"/>
  <c r="N26" i="5"/>
  <c r="N9" i="5"/>
  <c r="N11" i="5"/>
  <c r="N19" i="5"/>
  <c r="N27" i="5"/>
  <c r="N7" i="5"/>
  <c r="N25" i="5"/>
  <c r="N17" i="5"/>
  <c r="N28" i="5"/>
  <c r="N16" i="5"/>
  <c r="N10" i="5"/>
  <c r="N6" i="5"/>
  <c r="N20" i="5"/>
  <c r="N8" i="5"/>
  <c r="AV26" i="5"/>
  <c r="AV25" i="5"/>
  <c r="AH11" i="21"/>
  <c r="AH13" i="21"/>
  <c r="AH9" i="21"/>
  <c r="AH14" i="21"/>
  <c r="AH18" i="21"/>
  <c r="AH24" i="21"/>
  <c r="AH16" i="21"/>
  <c r="AH26" i="21"/>
  <c r="AH17" i="21"/>
  <c r="AH12" i="21"/>
  <c r="AH10" i="21"/>
  <c r="AH23" i="21"/>
  <c r="AH6" i="21"/>
  <c r="AH8" i="21"/>
  <c r="AH28" i="21"/>
  <c r="AH25" i="21"/>
  <c r="AX30" i="25" l="1"/>
  <c r="AY30" i="25" s="1"/>
  <c r="AX26" i="5"/>
  <c r="AY26" i="5" s="1"/>
  <c r="AX27" i="5"/>
  <c r="AY27" i="5" s="1"/>
  <c r="AX18" i="21"/>
  <c r="AY18" i="21" s="1"/>
  <c r="AX7" i="25"/>
  <c r="AY7" i="25" s="1"/>
  <c r="AX8" i="5"/>
  <c r="AX14" i="21"/>
  <c r="AY14" i="21" s="1"/>
  <c r="AX6" i="5"/>
  <c r="AX26" i="21"/>
  <c r="AY26" i="21" s="1"/>
  <c r="AX25" i="21"/>
  <c r="AY25" i="21" s="1"/>
  <c r="AX7" i="5"/>
  <c r="AX18" i="5"/>
  <c r="AX12" i="21"/>
  <c r="AY12" i="21" s="1"/>
  <c r="AX19" i="25"/>
  <c r="AY19" i="25" s="1"/>
  <c r="AX11" i="21"/>
  <c r="AY11" i="21" s="1"/>
  <c r="AX21" i="21"/>
  <c r="AY21" i="21" s="1"/>
  <c r="AX15" i="5"/>
  <c r="AY15" i="5" s="1"/>
  <c r="AX9" i="21"/>
  <c r="AY9" i="21" s="1"/>
  <c r="AX19" i="21"/>
  <c r="AY19" i="21" s="1"/>
  <c r="AX25" i="25"/>
  <c r="AY25" i="25" s="1"/>
  <c r="AX7" i="21"/>
  <c r="AY7" i="21" s="1"/>
  <c r="AX13" i="5"/>
  <c r="AX15" i="25"/>
  <c r="AY15" i="25" s="1"/>
  <c r="AX17" i="5"/>
  <c r="AX11" i="5"/>
  <c r="AX22" i="21"/>
  <c r="AY22" i="21" s="1"/>
  <c r="AX13" i="25"/>
  <c r="AY13" i="25" s="1"/>
  <c r="AX10" i="21"/>
  <c r="AY10" i="21" s="1"/>
  <c r="AX9" i="25"/>
  <c r="AY9" i="25" s="1"/>
  <c r="AX24" i="5"/>
  <c r="AY24" i="5" s="1"/>
  <c r="AX21" i="5"/>
  <c r="N32" i="5"/>
  <c r="AX23" i="5"/>
  <c r="N32" i="21"/>
  <c r="AX23" i="21"/>
  <c r="AY23" i="21" s="1"/>
  <c r="AX13" i="21"/>
  <c r="AY13" i="21" s="1"/>
  <c r="AX17" i="21"/>
  <c r="AY17" i="21" s="1"/>
  <c r="AX27" i="25"/>
  <c r="AY27" i="25" s="1"/>
  <c r="AX12" i="5"/>
  <c r="AX6" i="21"/>
  <c r="AY6" i="21" s="1"/>
  <c r="AX20" i="25"/>
  <c r="AY20" i="25" s="1"/>
  <c r="AX31" i="25"/>
  <c r="AY31" i="25" s="1"/>
  <c r="AX16" i="5"/>
  <c r="AY16" i="5" s="1"/>
  <c r="AX24" i="21"/>
  <c r="AY24" i="21" s="1"/>
  <c r="AX15" i="21"/>
  <c r="AY15" i="21" s="1"/>
  <c r="AX10" i="25"/>
  <c r="AY10" i="25" s="1"/>
  <c r="AX16" i="25"/>
  <c r="AY16" i="25" s="1"/>
  <c r="AX22" i="25"/>
  <c r="AY22" i="25" s="1"/>
  <c r="AX6" i="25"/>
  <c r="AY6" i="25" s="1"/>
  <c r="AX29" i="25"/>
  <c r="AY29" i="25" s="1"/>
  <c r="AX8" i="25"/>
  <c r="AY8" i="25" s="1"/>
  <c r="AX14" i="25"/>
  <c r="AY14" i="25" s="1"/>
  <c r="AX24" i="25"/>
  <c r="AY24" i="25" s="1"/>
  <c r="AX25" i="5"/>
  <c r="AY25" i="5" s="1"/>
  <c r="AX10" i="5"/>
  <c r="AX14" i="5"/>
  <c r="AY14" i="5" s="1"/>
  <c r="AX20" i="21"/>
  <c r="AY20" i="21" s="1"/>
  <c r="AX26" i="25"/>
  <c r="AY26" i="25" s="1"/>
  <c r="AX28" i="21"/>
  <c r="AY28" i="21" s="1"/>
  <c r="AX27" i="21"/>
  <c r="AY27" i="21" s="1"/>
  <c r="AX8" i="21"/>
  <c r="AY8" i="21" s="1"/>
  <c r="AX22" i="5"/>
  <c r="AX5" i="5"/>
  <c r="AX21" i="25"/>
  <c r="AY21" i="25" s="1"/>
  <c r="AX28" i="25"/>
  <c r="AY28" i="25" s="1"/>
  <c r="AX16" i="21"/>
  <c r="AY16" i="21" s="1"/>
  <c r="AX23" i="25"/>
  <c r="AY23" i="25" s="1"/>
  <c r="N32" i="25"/>
  <c r="AX5" i="21"/>
  <c r="AY5" i="21" s="1"/>
  <c r="AX12" i="25"/>
  <c r="AY12" i="25" s="1"/>
  <c r="AX18" i="25"/>
  <c r="AY18" i="25" s="1"/>
  <c r="AX11" i="25"/>
  <c r="AY11" i="25" s="1"/>
  <c r="AX17" i="25"/>
  <c r="AY17" i="25" s="1"/>
  <c r="AX5" i="25"/>
  <c r="AY5" i="25" s="1"/>
  <c r="AX19" i="5"/>
  <c r="F31" i="7"/>
  <c r="K29" i="7"/>
  <c r="R29" i="7"/>
  <c r="P28" i="7"/>
  <c r="Y23" i="7"/>
  <c r="N29" i="7"/>
  <c r="T29" i="7"/>
  <c r="U33" i="7"/>
  <c r="U29" i="7"/>
  <c r="Z22" i="7"/>
  <c r="W29" i="7"/>
  <c r="T31" i="7"/>
  <c r="J32" i="7"/>
  <c r="W22" i="7"/>
  <c r="J23" i="7"/>
  <c r="R22" i="7"/>
  <c r="I29" i="7"/>
  <c r="Z33" i="7"/>
  <c r="H29" i="7"/>
  <c r="R33" i="7"/>
  <c r="J29" i="7"/>
  <c r="F33" i="7"/>
  <c r="F22" i="7"/>
  <c r="M29" i="7"/>
  <c r="M31" i="7"/>
  <c r="N32" i="7"/>
  <c r="G29" i="7"/>
  <c r="W33" i="7"/>
  <c r="F32" i="7"/>
  <c r="V29" i="7"/>
  <c r="Y33" i="7"/>
  <c r="Z32" i="7"/>
  <c r="F29" i="7"/>
  <c r="X33" i="7"/>
  <c r="E30" i="7"/>
  <c r="K26" i="7"/>
  <c r="I30" i="7"/>
  <c r="N30" i="7"/>
  <c r="I26" i="7"/>
  <c r="M33" i="7"/>
  <c r="V33" i="7"/>
  <c r="Q27" i="7"/>
  <c r="P24" i="7"/>
  <c r="R26" i="7"/>
  <c r="K30" i="7"/>
  <c r="N33" i="7"/>
  <c r="P29" i="7"/>
  <c r="E33" i="7"/>
  <c r="U26" i="7"/>
  <c r="X30" i="7"/>
  <c r="Q26" i="7"/>
  <c r="E22" i="7"/>
  <c r="Q30" i="7"/>
  <c r="P32" i="7"/>
  <c r="I27" i="7"/>
  <c r="J31" i="7"/>
  <c r="S31" i="7"/>
  <c r="W31" i="7"/>
  <c r="X31" i="7"/>
  <c r="L32" i="7"/>
  <c r="R27" i="7"/>
  <c r="G23" i="7"/>
  <c r="H31" i="7"/>
  <c r="L31" i="7"/>
  <c r="U31" i="7"/>
  <c r="K27" i="7"/>
  <c r="Y32" i="7"/>
  <c r="E32" i="7"/>
  <c r="X23" i="7"/>
  <c r="G27" i="7"/>
  <c r="O32" i="7"/>
  <c r="G32" i="7"/>
  <c r="H27" i="7"/>
  <c r="X32" i="7"/>
  <c r="L23" i="7"/>
  <c r="Y31" i="7"/>
  <c r="P31" i="7"/>
  <c r="R31" i="7"/>
  <c r="R32" i="7"/>
  <c r="U32" i="7"/>
  <c r="N27" i="7"/>
  <c r="F30" i="7"/>
  <c r="P27" i="7"/>
  <c r="P22" i="7"/>
  <c r="Y27" i="7"/>
  <c r="Z27" i="7"/>
  <c r="S26" i="7"/>
  <c r="V31" i="7"/>
  <c r="Z31" i="7"/>
  <c r="K31" i="7"/>
  <c r="G31" i="7"/>
  <c r="E26" i="7"/>
  <c r="W30" i="7"/>
  <c r="Z21" i="7"/>
  <c r="S29" i="7"/>
  <c r="P26" i="7"/>
  <c r="S30" i="7"/>
  <c r="U30" i="7"/>
  <c r="Z30" i="7"/>
  <c r="E31" i="7"/>
  <c r="L22" i="7"/>
  <c r="J22" i="7"/>
  <c r="N26" i="7"/>
  <c r="O31" i="7"/>
  <c r="I31" i="7"/>
  <c r="V30" i="7"/>
  <c r="O22" i="7"/>
  <c r="G30" i="7"/>
  <c r="R30" i="7"/>
  <c r="H22" i="7"/>
  <c r="S22" i="7"/>
  <c r="G22" i="7"/>
  <c r="N31" i="7"/>
  <c r="Q31" i="7"/>
  <c r="O29" i="7"/>
  <c r="L26" i="7"/>
  <c r="H30" i="7"/>
  <c r="O30" i="7"/>
  <c r="Y21" i="7"/>
  <c r="Y22" i="7"/>
  <c r="Y30" i="7"/>
  <c r="R21" i="7"/>
  <c r="F21" i="7"/>
  <c r="U21" i="7"/>
  <c r="J21" i="7"/>
  <c r="E23" i="7"/>
  <c r="O21" i="7"/>
  <c r="L30" i="7"/>
  <c r="K25" i="7"/>
  <c r="E27" i="7"/>
  <c r="J33" i="7"/>
  <c r="K33" i="7"/>
  <c r="N21" i="7"/>
  <c r="V21" i="7"/>
  <c r="Z29" i="7"/>
  <c r="Y29" i="7"/>
  <c r="P21" i="7"/>
  <c r="Q29" i="7"/>
  <c r="H21" i="7"/>
  <c r="H33" i="7"/>
  <c r="Q33" i="7"/>
  <c r="J26" i="7"/>
  <c r="O26" i="7"/>
  <c r="I32" i="7"/>
  <c r="Q24" i="7"/>
  <c r="W25" i="7"/>
  <c r="P33" i="7"/>
  <c r="G33" i="7"/>
  <c r="Q32" i="7"/>
  <c r="I25" i="7"/>
  <c r="F26" i="7"/>
  <c r="V32" i="7"/>
  <c r="Y24" i="7"/>
  <c r="S24" i="7"/>
  <c r="W32" i="7"/>
  <c r="X25" i="7"/>
  <c r="T25" i="7"/>
  <c r="K21" i="7"/>
  <c r="F23" i="7"/>
  <c r="Z26" i="7"/>
  <c r="L29" i="7"/>
  <c r="W26" i="7"/>
  <c r="T33" i="7"/>
  <c r="S33" i="7"/>
  <c r="T26" i="7"/>
  <c r="X29" i="7"/>
  <c r="H32" i="7"/>
  <c r="X26" i="7"/>
  <c r="F24" i="7"/>
  <c r="S32" i="7"/>
  <c r="U25" i="7"/>
  <c r="V23" i="7"/>
  <c r="L25" i="7"/>
  <c r="H26" i="7"/>
  <c r="R23" i="7"/>
  <c r="V26" i="7"/>
  <c r="L33" i="7"/>
  <c r="I33" i="7"/>
  <c r="M32" i="7"/>
  <c r="Y26" i="7"/>
  <c r="E29" i="7"/>
  <c r="E25" i="7"/>
  <c r="E24" i="7"/>
  <c r="U23" i="7"/>
  <c r="J25" i="7"/>
  <c r="O33" i="7"/>
  <c r="T32" i="7"/>
  <c r="K32" i="7"/>
  <c r="H28" i="7"/>
  <c r="J24" i="7"/>
  <c r="M28" i="7"/>
  <c r="S28" i="7"/>
  <c r="Y28" i="7"/>
  <c r="V28" i="7"/>
  <c r="F28" i="7"/>
  <c r="N24" i="7"/>
  <c r="X28" i="7"/>
  <c r="X24" i="7"/>
  <c r="N28" i="7"/>
  <c r="U24" i="7"/>
  <c r="E28" i="7"/>
  <c r="R24" i="7"/>
  <c r="W24" i="7"/>
  <c r="K24" i="7"/>
  <c r="L24" i="7"/>
  <c r="Z24" i="7"/>
  <c r="L28" i="7"/>
  <c r="K28" i="7"/>
  <c r="R28" i="7"/>
  <c r="W28" i="7"/>
  <c r="X27" i="7"/>
  <c r="G24" i="7"/>
  <c r="I24" i="7"/>
  <c r="V24" i="7"/>
  <c r="I28" i="7"/>
  <c r="U28" i="7"/>
  <c r="O28" i="7"/>
  <c r="Q28" i="7"/>
  <c r="M24" i="7"/>
  <c r="T24" i="7"/>
  <c r="O24" i="7"/>
  <c r="Z28" i="7"/>
  <c r="H24" i="7"/>
  <c r="T28" i="7"/>
  <c r="J28" i="7"/>
  <c r="U27" i="7"/>
  <c r="H25" i="7"/>
  <c r="Y25" i="7"/>
  <c r="P25" i="7"/>
  <c r="G25" i="7"/>
  <c r="L27" i="7"/>
  <c r="Z25" i="7"/>
  <c r="N23" i="7"/>
  <c r="Q23" i="7"/>
  <c r="J30" i="7"/>
  <c r="M30" i="7"/>
  <c r="Q22" i="7"/>
  <c r="M27" i="7"/>
  <c r="O27" i="7"/>
  <c r="N25" i="7"/>
  <c r="I21" i="7"/>
  <c r="Q25" i="7"/>
  <c r="X21" i="7"/>
  <c r="T21" i="7"/>
  <c r="O23" i="7"/>
  <c r="J27" i="7"/>
  <c r="W23" i="7"/>
  <c r="G26" i="7"/>
  <c r="F27" i="7"/>
  <c r="V25" i="7"/>
  <c r="S27" i="7"/>
  <c r="S25" i="7"/>
  <c r="S21" i="7"/>
  <c r="Z23" i="7"/>
  <c r="M23" i="7"/>
  <c r="H23" i="7"/>
  <c r="P30" i="7"/>
  <c r="T30" i="7"/>
  <c r="V27" i="7"/>
  <c r="M22" i="7"/>
  <c r="T27" i="7"/>
  <c r="R25" i="7"/>
  <c r="W21" i="7"/>
  <c r="L21" i="7"/>
  <c r="M21" i="7"/>
  <c r="G21" i="7"/>
  <c r="P23" i="7"/>
  <c r="S23" i="7"/>
  <c r="O25" i="7"/>
  <c r="M25" i="7"/>
  <c r="T23" i="7"/>
  <c r="F25" i="7"/>
  <c r="K23" i="7"/>
  <c r="Q21" i="7"/>
  <c r="W27" i="7"/>
  <c r="N22" i="7"/>
  <c r="I23" i="7"/>
  <c r="G28" i="7"/>
  <c r="M26" i="7"/>
  <c r="K22" i="7"/>
  <c r="V22" i="7"/>
  <c r="T22" i="7"/>
  <c r="I22" i="7"/>
  <c r="X22" i="7"/>
  <c r="U22" i="7"/>
  <c r="T34" i="7"/>
  <c r="H34" i="7"/>
  <c r="K34" i="7"/>
  <c r="N34" i="7"/>
  <c r="Z34" i="7"/>
  <c r="Y34" i="7"/>
  <c r="W34" i="7"/>
  <c r="U34" i="7"/>
  <c r="G34" i="7"/>
  <c r="P34" i="7"/>
  <c r="F34" i="7"/>
  <c r="S34" i="7"/>
  <c r="L34" i="7"/>
  <c r="O34" i="7"/>
  <c r="R34" i="7"/>
  <c r="I34" i="7"/>
  <c r="J34" i="7"/>
  <c r="X34" i="7"/>
  <c r="M34" i="7"/>
  <c r="Q34" i="7"/>
  <c r="V34" i="7"/>
  <c r="E34" i="7"/>
  <c r="AV28" i="5"/>
  <c r="AV9" i="5"/>
  <c r="AV20" i="5"/>
  <c r="AZ5" i="25"/>
  <c r="AZ24" i="25"/>
  <c r="AZ9" i="25"/>
  <c r="AZ27" i="25"/>
  <c r="AX28" i="5" l="1"/>
  <c r="AY28" i="5" s="1"/>
  <c r="AX9" i="5"/>
  <c r="AX20" i="5"/>
  <c r="AY20" i="5" s="1"/>
  <c r="AZ20" i="25"/>
  <c r="AZ10" i="25"/>
  <c r="AZ12" i="25"/>
  <c r="AZ13" i="25"/>
  <c r="AZ18" i="25"/>
  <c r="AZ31" i="25"/>
  <c r="AZ16" i="25"/>
  <c r="AZ8" i="25"/>
  <c r="AZ26" i="25"/>
  <c r="AZ19" i="25"/>
  <c r="AZ25" i="25"/>
  <c r="AZ22" i="25"/>
  <c r="AZ29" i="25"/>
  <c r="AZ28" i="25"/>
  <c r="AZ30" i="25"/>
  <c r="AZ5" i="21"/>
  <c r="AZ23" i="25"/>
  <c r="AZ6" i="21"/>
  <c r="AZ11" i="25"/>
  <c r="AZ15" i="25"/>
  <c r="AZ14" i="21"/>
  <c r="AZ7" i="25"/>
  <c r="AZ13" i="21"/>
  <c r="AZ7" i="21"/>
  <c r="AZ23" i="21"/>
  <c r="AZ6" i="25"/>
  <c r="AZ18" i="21"/>
  <c r="AZ21" i="25"/>
  <c r="AZ16" i="21"/>
  <c r="AZ17" i="25"/>
  <c r="AZ14" i="25"/>
  <c r="AZ28" i="21"/>
  <c r="AZ12" i="21"/>
  <c r="AZ19" i="21"/>
  <c r="AZ17" i="21"/>
  <c r="AZ11" i="21"/>
  <c r="AZ21" i="21"/>
  <c r="AZ25" i="21"/>
  <c r="AZ8" i="21"/>
  <c r="AZ22" i="21"/>
  <c r="AZ26" i="21"/>
  <c r="AZ10" i="21"/>
  <c r="AZ24" i="21"/>
  <c r="AZ15" i="21"/>
  <c r="AZ27" i="21"/>
  <c r="AZ20" i="21"/>
  <c r="AZ9" i="21"/>
  <c r="AY19" i="5" l="1"/>
  <c r="AY6" i="5"/>
  <c r="AY21" i="5"/>
  <c r="AY10" i="5"/>
  <c r="AY9" i="5"/>
  <c r="AY17" i="5"/>
  <c r="AY22" i="5"/>
  <c r="AY8" i="5"/>
  <c r="AY5" i="5"/>
  <c r="AY11" i="5"/>
  <c r="AY13" i="5"/>
  <c r="AY23" i="5"/>
  <c r="AY7" i="5"/>
  <c r="AY18" i="5"/>
  <c r="AY12" i="5"/>
  <c r="AZ14" i="5"/>
  <c r="AZ18" i="5"/>
  <c r="AZ15" i="5"/>
  <c r="AZ8" i="5"/>
  <c r="AZ7" i="5"/>
  <c r="AZ28" i="5"/>
  <c r="AZ16" i="5"/>
  <c r="AZ9" i="5"/>
  <c r="AZ25" i="5"/>
  <c r="AZ26" i="5"/>
  <c r="AZ27" i="5"/>
  <c r="AZ6" i="5"/>
  <c r="AZ17" i="5" s="1"/>
  <c r="AZ11" i="5"/>
  <c r="AZ24" i="5"/>
  <c r="AZ20" i="5"/>
  <c r="AZ5" i="5"/>
  <c r="AZ21" i="5"/>
  <c r="AZ19" i="5"/>
  <c r="AZ13" i="5"/>
  <c r="AZ12" i="5"/>
  <c r="AZ22" i="5"/>
  <c r="AZ23" i="5"/>
  <c r="AZ10" i="5"/>
</calcChain>
</file>

<file path=xl/sharedStrings.xml><?xml version="1.0" encoding="utf-8"?>
<sst xmlns="http://schemas.openxmlformats.org/spreadsheetml/2006/main" count="1039" uniqueCount="167">
  <si>
    <t>Nom</t>
  </si>
  <si>
    <t>Prénom</t>
  </si>
  <si>
    <t>Test Putting</t>
  </si>
  <si>
    <t>Test approche</t>
  </si>
  <si>
    <t>Catégorie</t>
  </si>
  <si>
    <t>Test Wedging</t>
  </si>
  <si>
    <t>Test Driving</t>
  </si>
  <si>
    <t>%</t>
  </si>
  <si>
    <t>Drive Putt</t>
  </si>
  <si>
    <t>Rang test</t>
  </si>
  <si>
    <t>Wedging 80
Distance moyenne par rapport au trou (en mètre)</t>
  </si>
  <si>
    <t>PACA TEST</t>
  </si>
  <si>
    <t>Points attribués</t>
  </si>
  <si>
    <t>Pts 1m</t>
  </si>
  <si>
    <t>Pts 2m</t>
  </si>
  <si>
    <t>Pts 3,4,5m</t>
  </si>
  <si>
    <t>Pts 8,12,16m</t>
  </si>
  <si>
    <t>Pts Lob Shot</t>
  </si>
  <si>
    <t>Pts Bunker</t>
  </si>
  <si>
    <t>Pts Fairways touchés</t>
  </si>
  <si>
    <t>Total test</t>
  </si>
  <si>
    <t>Pts Wedging 50</t>
  </si>
  <si>
    <t>Pts Wedging 80</t>
  </si>
  <si>
    <t>Place</t>
  </si>
  <si>
    <t>Points</t>
  </si>
  <si>
    <t>Tour Stroke-Play</t>
  </si>
  <si>
    <t>Classement journée</t>
  </si>
  <si>
    <t>pts</t>
  </si>
  <si>
    <t>POINTS PACA TEST 1/12/2013</t>
  </si>
  <si>
    <t>Brevet</t>
  </si>
  <si>
    <t>Thibault</t>
  </si>
  <si>
    <t>Benjamin</t>
  </si>
  <si>
    <t>benjamin</t>
  </si>
  <si>
    <t>Francillon</t>
  </si>
  <si>
    <t>Andréa</t>
  </si>
  <si>
    <t>Blanc</t>
  </si>
  <si>
    <t>Manuel</t>
  </si>
  <si>
    <t>Jackson</t>
  </si>
  <si>
    <t>Adrien</t>
  </si>
  <si>
    <t>Pierre</t>
  </si>
  <si>
    <t>Anger</t>
  </si>
  <si>
    <t>Elliot</t>
  </si>
  <si>
    <t>Rozan</t>
  </si>
  <si>
    <t>Arthur</t>
  </si>
  <si>
    <t>Brizard</t>
  </si>
  <si>
    <t>Vaillant</t>
  </si>
  <si>
    <t>Tom</t>
  </si>
  <si>
    <t>Milazzo</t>
  </si>
  <si>
    <t>Sebben</t>
  </si>
  <si>
    <t>Cavdar</t>
  </si>
  <si>
    <t>Pirinoli</t>
  </si>
  <si>
    <t>Bordone</t>
  </si>
  <si>
    <t>Bories</t>
  </si>
  <si>
    <t>Benchimol</t>
  </si>
  <si>
    <t>Darthenay</t>
  </si>
  <si>
    <t>Louchet</t>
  </si>
  <si>
    <t>Sejnera</t>
  </si>
  <si>
    <t>Enzo</t>
  </si>
  <si>
    <t>Maxime</t>
  </si>
  <si>
    <t>Nathan</t>
  </si>
  <si>
    <t>Kylian</t>
  </si>
  <si>
    <t>Thomas</t>
  </si>
  <si>
    <t>Camille</t>
  </si>
  <si>
    <t>Armand</t>
  </si>
  <si>
    <t>Louis</t>
  </si>
  <si>
    <t>Minime</t>
  </si>
  <si>
    <t>Axel</t>
  </si>
  <si>
    <t>David</t>
  </si>
  <si>
    <t>Alexandre</t>
  </si>
  <si>
    <t>PINEAU</t>
  </si>
  <si>
    <t>CAVDAR</t>
  </si>
  <si>
    <t>BENCHIMOL</t>
  </si>
  <si>
    <t>Meyer-Nayhan</t>
  </si>
  <si>
    <t>CHAIB-GALLI</t>
  </si>
  <si>
    <t>Gautier</t>
  </si>
  <si>
    <t>BOIGONTIER</t>
  </si>
  <si>
    <t>Valentin</t>
  </si>
  <si>
    <t>BLANC</t>
  </si>
  <si>
    <t>LARVARON</t>
  </si>
  <si>
    <t>Andrea</t>
  </si>
  <si>
    <t>BREVET</t>
  </si>
  <si>
    <t>ANGER</t>
  </si>
  <si>
    <t>PELLESTOR</t>
  </si>
  <si>
    <t>Amaury</t>
  </si>
  <si>
    <t>VAILLANT</t>
  </si>
  <si>
    <t>BRIZARD</t>
  </si>
  <si>
    <t>Theo</t>
  </si>
  <si>
    <t>ROZAN</t>
  </si>
  <si>
    <t>JACKSON</t>
  </si>
  <si>
    <t>Jules</t>
  </si>
  <si>
    <t>Hugo</t>
  </si>
  <si>
    <t>Total points  Jour</t>
  </si>
  <si>
    <t>Clt Jour</t>
  </si>
  <si>
    <t>Points jour</t>
  </si>
  <si>
    <t>Clt test</t>
  </si>
  <si>
    <t>Score Brut Jour</t>
  </si>
  <si>
    <t>Wedging 50
moyenne du trou (en mètre)</t>
  </si>
  <si>
    <t>Pts Long Chip</t>
  </si>
  <si>
    <t>Pts Short Chip</t>
  </si>
  <si>
    <t>Karst</t>
  </si>
  <si>
    <t>Antoine</t>
  </si>
  <si>
    <t>CARRAFA</t>
  </si>
  <si>
    <t>Numa</t>
  </si>
  <si>
    <t>CRNJAC</t>
  </si>
  <si>
    <t>Luka</t>
  </si>
  <si>
    <t>FERRERO</t>
  </si>
  <si>
    <t>Jean Baptiste</t>
  </si>
  <si>
    <t>FORTE</t>
  </si>
  <si>
    <t>PELLISSIER</t>
  </si>
  <si>
    <t>Pts regroupement</t>
  </si>
  <si>
    <t>POINTS PACA TEST 09/02/2014</t>
  </si>
  <si>
    <t>BONNEF</t>
  </si>
  <si>
    <t>Mathis</t>
  </si>
  <si>
    <t>DUBOIS</t>
  </si>
  <si>
    <t>Colas</t>
  </si>
  <si>
    <t>BONDIL</t>
  </si>
  <si>
    <t>THOMAS-CABRERA</t>
  </si>
  <si>
    <t>Adrian</t>
  </si>
  <si>
    <t>CHIFFLOT</t>
  </si>
  <si>
    <t>LEGEAY-GAUCHER</t>
  </si>
  <si>
    <t>GREENSOME</t>
  </si>
  <si>
    <t>SCORE INDIVIDUEL 1</t>
  </si>
  <si>
    <t>SCORE INDIVIDUEL 2</t>
  </si>
  <si>
    <t>n°</t>
  </si>
  <si>
    <t>ETAPE 1</t>
  </si>
  <si>
    <t>ETAPE 2</t>
  </si>
  <si>
    <t>ETAPE 3</t>
  </si>
  <si>
    <t>ETAPE 4</t>
  </si>
  <si>
    <t>ETAPE 5</t>
  </si>
  <si>
    <t>ETAPE 6</t>
  </si>
  <si>
    <t>ETAPE 7</t>
  </si>
  <si>
    <t>ETAPE 8</t>
  </si>
  <si>
    <t>ETAPE 9</t>
  </si>
  <si>
    <t>ETAPE 10</t>
  </si>
  <si>
    <t>Clt relatif</t>
  </si>
  <si>
    <t>ETAPE 3 - GOLF DE ……</t>
  </si>
  <si>
    <t>ETAPE 4 - GOLF DE ……</t>
  </si>
  <si>
    <t>ETAPE 5 - GOLF DE ……</t>
  </si>
  <si>
    <t>ETAPE 6 - GOLF DE ……</t>
  </si>
  <si>
    <t>ETAPE 7 - GOLF DE ……</t>
  </si>
  <si>
    <t>ETAPE 8 - GOLF DE ……</t>
  </si>
  <si>
    <t>ETAPE 9 - GOLF DE ……</t>
  </si>
  <si>
    <t>ETAPE 10 - GOLF DE ……</t>
  </si>
  <si>
    <t>N°</t>
  </si>
  <si>
    <t>Classement</t>
  </si>
  <si>
    <t>Classement Général</t>
  </si>
  <si>
    <t>POINTS</t>
  </si>
  <si>
    <t>NOM DES EQUIPES</t>
  </si>
  <si>
    <t>TOTAL
 individuels + greensome</t>
  </si>
  <si>
    <t>coups de pénalité</t>
  </si>
  <si>
    <t>AIX MARSEILLE</t>
  </si>
  <si>
    <t>AIX GOLF</t>
  </si>
  <si>
    <t>BASTIDE SALETTE 1</t>
  </si>
  <si>
    <t>ECOLE DE L'AIR</t>
  </si>
  <si>
    <t>BASTIDE SALETTE 2</t>
  </si>
  <si>
    <t>TRAINING CENTER 1</t>
  </si>
  <si>
    <t>PONT ROYAL</t>
  </si>
  <si>
    <t>SERVANES</t>
  </si>
  <si>
    <t>CHÂTEAU L ARC</t>
  </si>
  <si>
    <t>MANVILLE</t>
  </si>
  <si>
    <t>TRAINING CENTER 2</t>
  </si>
  <si>
    <t>NET -- ETAPE 1 - GOLF D'AIX MARSEILLE - 27 NOVEMBRE 2024</t>
  </si>
  <si>
    <t>NET           ETAPE 2 - GOLF DE PONT ROYAL 15 JANVIER</t>
  </si>
  <si>
    <t>COTE BLEUE</t>
  </si>
  <si>
    <t>AIX EN PROVENCE</t>
  </si>
  <si>
    <t>CABRE D'OR</t>
  </si>
  <si>
    <t>NET CLASSEMENT TOUR 2 PONT ROYAL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</si>
</sst>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[$€-1]_-;\-* #,##0.00\ [$€-1]_-;_-* &quot;-&quot;??\ [$€-1]_-"/>
    <numFmt numFmtId="165" formatCode="[$-40C]d\-mmm\-yy;@"/>
    <numFmt numFmtId="166" formatCode="0.0"/>
  </numFmts>
  <fonts count="4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u/>
      <sz val="11"/>
      <color indexed="12"/>
      <name val="Calibri"/>
      <family val="2"/>
    </font>
    <font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8"/>
      <name val="Verdana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"/>
      <color rgb="FF333333"/>
      <name val="Calibri"/>
      <family val="2"/>
      <scheme val="minor"/>
    </font>
    <font>
      <b/>
      <sz val="11"/>
      <color rgb="FF333333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i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333333"/>
      <name val="Calibri"/>
      <family val="2"/>
      <scheme val="minor"/>
    </font>
    <font>
      <sz val="36"/>
      <color theme="1"/>
      <name val="Calibri"/>
      <family val="2"/>
      <scheme val="minor"/>
    </font>
  </fonts>
  <fills count="4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7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3" fillId="0" borderId="0" applyNumberFormat="0" applyFill="0" applyBorder="0" applyAlignment="0" applyProtection="0"/>
    <xf numFmtId="0" fontId="24" fillId="0" borderId="16" applyNumberFormat="0" applyFill="0" applyAlignment="0" applyProtection="0"/>
    <xf numFmtId="0" fontId="25" fillId="0" borderId="17" applyNumberFormat="0" applyFill="0" applyAlignment="0" applyProtection="0"/>
    <xf numFmtId="0" fontId="26" fillId="0" borderId="18" applyNumberFormat="0" applyFill="0" applyAlignment="0" applyProtection="0"/>
    <xf numFmtId="0" fontId="26" fillId="0" borderId="0" applyNumberFormat="0" applyFill="0" applyBorder="0" applyAlignment="0" applyProtection="0"/>
    <xf numFmtId="0" fontId="27" fillId="12" borderId="0" applyNumberFormat="0" applyBorder="0" applyAlignment="0" applyProtection="0"/>
    <xf numFmtId="0" fontId="28" fillId="13" borderId="0" applyNumberFormat="0" applyBorder="0" applyAlignment="0" applyProtection="0"/>
    <xf numFmtId="0" fontId="29" fillId="14" borderId="0" applyNumberFormat="0" applyBorder="0" applyAlignment="0" applyProtection="0"/>
    <xf numFmtId="0" fontId="30" fillId="15" borderId="19" applyNumberFormat="0" applyAlignment="0" applyProtection="0"/>
    <xf numFmtId="0" fontId="31" fillId="16" borderId="20" applyNumberFormat="0" applyAlignment="0" applyProtection="0"/>
    <xf numFmtId="0" fontId="32" fillId="16" borderId="19" applyNumberFormat="0" applyAlignment="0" applyProtection="0"/>
    <xf numFmtId="0" fontId="33" fillId="0" borderId="21" applyNumberFormat="0" applyFill="0" applyAlignment="0" applyProtection="0"/>
    <xf numFmtId="0" fontId="18" fillId="17" borderId="22" applyNumberFormat="0" applyAlignment="0" applyProtection="0"/>
    <xf numFmtId="0" fontId="34" fillId="0" borderId="0" applyNumberFormat="0" applyFill="0" applyBorder="0" applyAlignment="0" applyProtection="0"/>
    <xf numFmtId="0" fontId="1" fillId="18" borderId="23" applyNumberFormat="0" applyFont="0" applyAlignment="0" applyProtection="0"/>
    <xf numFmtId="0" fontId="35" fillId="0" borderId="0" applyNumberFormat="0" applyFill="0" applyBorder="0" applyAlignment="0" applyProtection="0"/>
    <xf numFmtId="0" fontId="12" fillId="0" borderId="24" applyNumberFormat="0" applyFill="0" applyAlignment="0" applyProtection="0"/>
    <xf numFmtId="0" fontId="36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36" fillId="22" borderId="0" applyNumberFormat="0" applyBorder="0" applyAlignment="0" applyProtection="0"/>
    <xf numFmtId="0" fontId="36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36" fillId="26" borderId="0" applyNumberFormat="0" applyBorder="0" applyAlignment="0" applyProtection="0"/>
    <xf numFmtId="0" fontId="36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36" fillId="30" borderId="0" applyNumberFormat="0" applyBorder="0" applyAlignment="0" applyProtection="0"/>
    <xf numFmtId="0" fontId="36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36" fillId="34" borderId="0" applyNumberFormat="0" applyBorder="0" applyAlignment="0" applyProtection="0"/>
    <xf numFmtId="0" fontId="36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36" fillId="38" borderId="0" applyNumberFormat="0" applyBorder="0" applyAlignment="0" applyProtection="0"/>
    <xf numFmtId="0" fontId="36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36" fillId="42" borderId="0" applyNumberFormat="0" applyBorder="0" applyAlignment="0" applyProtection="0"/>
  </cellStyleXfs>
  <cellXfs count="197">
    <xf numFmtId="0" fontId="0" fillId="0" borderId="0" xfId="0"/>
    <xf numFmtId="0" fontId="0" fillId="2" borderId="0" xfId="0" applyFill="1"/>
    <xf numFmtId="0" fontId="0" fillId="0" borderId="1" xfId="0" applyBorder="1"/>
    <xf numFmtId="0" fontId="0" fillId="0" borderId="8" xfId="0" applyBorder="1" applyAlignment="1">
      <alignment horizontal="center" vertical="center"/>
    </xf>
    <xf numFmtId="0" fontId="0" fillId="3" borderId="0" xfId="0" applyFill="1" applyAlignment="1">
      <alignment horizontal="center"/>
    </xf>
    <xf numFmtId="0" fontId="0" fillId="0" borderId="12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3" xfId="0" applyBorder="1"/>
    <xf numFmtId="0" fontId="10" fillId="4" borderId="13" xfId="0" applyFont="1" applyFill="1" applyBorder="1" applyAlignment="1">
      <alignment horizontal="center" vertical="center" wrapText="1"/>
    </xf>
    <xf numFmtId="0" fontId="10" fillId="4" borderId="13" xfId="0" applyFont="1" applyFill="1" applyBorder="1" applyAlignment="1">
      <alignment horizontal="center" wrapText="1"/>
    </xf>
    <xf numFmtId="0" fontId="12" fillId="6" borderId="2" xfId="0" applyFont="1" applyFill="1" applyBorder="1"/>
    <xf numFmtId="0" fontId="12" fillId="6" borderId="1" xfId="0" applyFont="1" applyFill="1" applyBorder="1" applyAlignment="1">
      <alignment horizontal="center"/>
    </xf>
    <xf numFmtId="0" fontId="7" fillId="4" borderId="5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1" fontId="12" fillId="6" borderId="3" xfId="0" applyNumberFormat="1" applyFont="1" applyFill="1" applyBorder="1" applyAlignment="1">
      <alignment horizontal="center"/>
    </xf>
    <xf numFmtId="0" fontId="17" fillId="6" borderId="3" xfId="0" applyFont="1" applyFill="1" applyBorder="1" applyAlignment="1">
      <alignment horizontal="center" vertical="center" wrapText="1"/>
    </xf>
    <xf numFmtId="0" fontId="17" fillId="6" borderId="5" xfId="0" applyFont="1" applyFill="1" applyBorder="1" applyAlignment="1">
      <alignment horizontal="center" wrapText="1"/>
    </xf>
    <xf numFmtId="0" fontId="0" fillId="0" borderId="15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0" fillId="4" borderId="6" xfId="0" applyFont="1" applyFill="1" applyBorder="1" applyAlignment="1">
      <alignment horizontal="center" vertical="center" wrapText="1"/>
    </xf>
    <xf numFmtId="165" fontId="8" fillId="7" borderId="6" xfId="0" applyNumberFormat="1" applyFont="1" applyFill="1" applyBorder="1"/>
    <xf numFmtId="0" fontId="10" fillId="7" borderId="13" xfId="0" applyFont="1" applyFill="1" applyBorder="1" applyAlignment="1">
      <alignment horizontal="center" wrapText="1"/>
    </xf>
    <xf numFmtId="0" fontId="10" fillId="7" borderId="11" xfId="0" applyFont="1" applyFill="1" applyBorder="1" applyAlignment="1">
      <alignment horizontal="center"/>
    </xf>
    <xf numFmtId="0" fontId="10" fillId="7" borderId="6" xfId="0" applyFont="1" applyFill="1" applyBorder="1" applyAlignment="1">
      <alignment horizontal="center" wrapText="1"/>
    </xf>
    <xf numFmtId="0" fontId="7" fillId="7" borderId="1" xfId="0" applyFont="1" applyFill="1" applyBorder="1" applyAlignment="1">
      <alignment horizontal="center"/>
    </xf>
    <xf numFmtId="9" fontId="10" fillId="7" borderId="1" xfId="0" applyNumberFormat="1" applyFont="1" applyFill="1" applyBorder="1" applyAlignment="1">
      <alignment horizontal="center"/>
    </xf>
    <xf numFmtId="0" fontId="8" fillId="7" borderId="1" xfId="0" applyFont="1" applyFill="1" applyBorder="1" applyAlignment="1">
      <alignment horizontal="center"/>
    </xf>
    <xf numFmtId="0" fontId="13" fillId="7" borderId="1" xfId="0" applyFont="1" applyFill="1" applyBorder="1" applyAlignment="1">
      <alignment horizontal="center"/>
    </xf>
    <xf numFmtId="165" fontId="8" fillId="8" borderId="6" xfId="0" applyNumberFormat="1" applyFont="1" applyFill="1" applyBorder="1"/>
    <xf numFmtId="0" fontId="7" fillId="8" borderId="13" xfId="0" applyFont="1" applyFill="1" applyBorder="1" applyAlignment="1">
      <alignment horizontal="center" vertical="center" wrapText="1"/>
    </xf>
    <xf numFmtId="0" fontId="10" fillId="8" borderId="11" xfId="0" applyFont="1" applyFill="1" applyBorder="1" applyAlignment="1">
      <alignment horizontal="center" wrapText="1"/>
    </xf>
    <xf numFmtId="0" fontId="10" fillId="8" borderId="6" xfId="0" applyFont="1" applyFill="1" applyBorder="1" applyAlignment="1">
      <alignment horizontal="center" wrapText="1"/>
    </xf>
    <xf numFmtId="0" fontId="10" fillId="8" borderId="3" xfId="0" applyFont="1" applyFill="1" applyBorder="1" applyAlignment="1">
      <alignment horizontal="center" wrapText="1"/>
    </xf>
    <xf numFmtId="0" fontId="10" fillId="8" borderId="4" xfId="0" applyFont="1" applyFill="1" applyBorder="1" applyAlignment="1">
      <alignment horizontal="center" wrapText="1"/>
    </xf>
    <xf numFmtId="0" fontId="7" fillId="8" borderId="11" xfId="0" applyFont="1" applyFill="1" applyBorder="1" applyAlignment="1">
      <alignment horizontal="center"/>
    </xf>
    <xf numFmtId="9" fontId="10" fillId="8" borderId="5" xfId="0" applyNumberFormat="1" applyFont="1" applyFill="1" applyBorder="1" applyAlignment="1">
      <alignment horizontal="center"/>
    </xf>
    <xf numFmtId="0" fontId="7" fillId="8" borderId="5" xfId="0" applyFont="1" applyFill="1" applyBorder="1" applyAlignment="1">
      <alignment horizontal="center"/>
    </xf>
    <xf numFmtId="9" fontId="10" fillId="8" borderId="1" xfId="0" applyNumberFormat="1" applyFont="1" applyFill="1" applyBorder="1" applyAlignment="1">
      <alignment horizontal="center"/>
    </xf>
    <xf numFmtId="0" fontId="13" fillId="8" borderId="5" xfId="0" applyFont="1" applyFill="1" applyBorder="1" applyAlignment="1">
      <alignment horizontal="center"/>
    </xf>
    <xf numFmtId="0" fontId="7" fillId="8" borderId="1" xfId="0" applyFont="1" applyFill="1" applyBorder="1" applyAlignment="1">
      <alignment horizontal="center"/>
    </xf>
    <xf numFmtId="0" fontId="13" fillId="8" borderId="2" xfId="0" applyFont="1" applyFill="1" applyBorder="1" applyAlignment="1">
      <alignment horizontal="left"/>
    </xf>
    <xf numFmtId="165" fontId="8" fillId="8" borderId="13" xfId="0" applyNumberFormat="1" applyFont="1" applyFill="1" applyBorder="1"/>
    <xf numFmtId="0" fontId="7" fillId="9" borderId="6" xfId="0" applyFont="1" applyFill="1" applyBorder="1" applyAlignment="1">
      <alignment horizontal="center" vertical="center" wrapText="1"/>
    </xf>
    <xf numFmtId="0" fontId="10" fillId="9" borderId="11" xfId="0" applyFont="1" applyFill="1" applyBorder="1" applyAlignment="1">
      <alignment horizontal="center" wrapText="1"/>
    </xf>
    <xf numFmtId="0" fontId="7" fillId="9" borderId="13" xfId="0" applyFont="1" applyFill="1" applyBorder="1" applyAlignment="1">
      <alignment horizontal="center" vertical="center" wrapText="1"/>
    </xf>
    <xf numFmtId="0" fontId="10" fillId="9" borderId="6" xfId="0" applyFont="1" applyFill="1" applyBorder="1" applyAlignment="1">
      <alignment horizontal="center" wrapText="1"/>
    </xf>
    <xf numFmtId="0" fontId="10" fillId="9" borderId="13" xfId="0" applyFont="1" applyFill="1" applyBorder="1" applyAlignment="1">
      <alignment horizontal="center" wrapText="1"/>
    </xf>
    <xf numFmtId="0" fontId="7" fillId="9" borderId="11" xfId="0" applyFont="1" applyFill="1" applyBorder="1" applyAlignment="1">
      <alignment horizontal="center"/>
    </xf>
    <xf numFmtId="9" fontId="10" fillId="9" borderId="5" xfId="0" applyNumberFormat="1" applyFont="1" applyFill="1" applyBorder="1" applyAlignment="1">
      <alignment horizontal="center"/>
    </xf>
    <xf numFmtId="0" fontId="7" fillId="9" borderId="5" xfId="0" applyFont="1" applyFill="1" applyBorder="1" applyAlignment="1">
      <alignment horizontal="center"/>
    </xf>
    <xf numFmtId="9" fontId="10" fillId="9" borderId="1" xfId="0" applyNumberFormat="1" applyFont="1" applyFill="1" applyBorder="1" applyAlignment="1">
      <alignment horizontal="center"/>
    </xf>
    <xf numFmtId="0" fontId="7" fillId="9" borderId="1" xfId="0" applyFont="1" applyFill="1" applyBorder="1" applyAlignment="1">
      <alignment horizontal="center"/>
    </xf>
    <xf numFmtId="0" fontId="13" fillId="9" borderId="5" xfId="0" applyFont="1" applyFill="1" applyBorder="1" applyAlignment="1">
      <alignment horizontal="center"/>
    </xf>
    <xf numFmtId="0" fontId="13" fillId="9" borderId="2" xfId="0" applyFont="1" applyFill="1" applyBorder="1" applyAlignment="1">
      <alignment horizontal="left" wrapText="1"/>
    </xf>
    <xf numFmtId="0" fontId="0" fillId="4" borderId="11" xfId="0" applyFill="1" applyBorder="1" applyAlignment="1">
      <alignment horizontal="center"/>
    </xf>
    <xf numFmtId="0" fontId="10" fillId="4" borderId="11" xfId="0" applyFont="1" applyFill="1" applyBorder="1" applyAlignment="1">
      <alignment horizontal="center"/>
    </xf>
    <xf numFmtId="0" fontId="10" fillId="4" borderId="6" xfId="0" applyFont="1" applyFill="1" applyBorder="1" applyAlignment="1">
      <alignment horizontal="center" wrapText="1"/>
    </xf>
    <xf numFmtId="2" fontId="7" fillId="4" borderId="11" xfId="0" applyNumberFormat="1" applyFont="1" applyFill="1" applyBorder="1" applyAlignment="1">
      <alignment horizontal="center"/>
    </xf>
    <xf numFmtId="9" fontId="10" fillId="4" borderId="5" xfId="0" applyNumberFormat="1" applyFont="1" applyFill="1" applyBorder="1"/>
    <xf numFmtId="0" fontId="7" fillId="4" borderId="1" xfId="0" applyFont="1" applyFill="1" applyBorder="1"/>
    <xf numFmtId="9" fontId="10" fillId="4" borderId="1" xfId="0" applyNumberFormat="1" applyFont="1" applyFill="1" applyBorder="1"/>
    <xf numFmtId="0" fontId="13" fillId="4" borderId="1" xfId="0" applyFont="1" applyFill="1" applyBorder="1" applyAlignment="1">
      <alignment horizontal="center"/>
    </xf>
    <xf numFmtId="0" fontId="13" fillId="4" borderId="2" xfId="0" applyFont="1" applyFill="1" applyBorder="1" applyAlignment="1">
      <alignment horizontal="left"/>
    </xf>
    <xf numFmtId="2" fontId="7" fillId="4" borderId="1" xfId="0" applyNumberFormat="1" applyFont="1" applyFill="1" applyBorder="1" applyAlignment="1">
      <alignment horizontal="center"/>
    </xf>
    <xf numFmtId="0" fontId="7" fillId="4" borderId="1" xfId="0" applyFont="1" applyFill="1" applyBorder="1" applyAlignment="1">
      <alignment wrapText="1"/>
    </xf>
    <xf numFmtId="0" fontId="10" fillId="10" borderId="1" xfId="0" applyFont="1" applyFill="1" applyBorder="1" applyAlignment="1">
      <alignment horizontal="center" wrapText="1"/>
    </xf>
    <xf numFmtId="0" fontId="10" fillId="10" borderId="4" xfId="0" applyFont="1" applyFill="1" applyBorder="1" applyAlignment="1">
      <alignment horizontal="center" wrapText="1"/>
    </xf>
    <xf numFmtId="0" fontId="7" fillId="10" borderId="2" xfId="0" applyFont="1" applyFill="1" applyBorder="1" applyAlignment="1">
      <alignment horizontal="center"/>
    </xf>
    <xf numFmtId="0" fontId="13" fillId="10" borderId="1" xfId="0" applyFont="1" applyFill="1" applyBorder="1" applyAlignment="1">
      <alignment horizontal="center"/>
    </xf>
    <xf numFmtId="0" fontId="7" fillId="10" borderId="1" xfId="0" applyFont="1" applyFill="1" applyBorder="1" applyAlignment="1">
      <alignment horizontal="center"/>
    </xf>
    <xf numFmtId="0" fontId="20" fillId="5" borderId="5" xfId="0" applyFont="1" applyFill="1" applyBorder="1" applyAlignment="1">
      <alignment horizontal="center" vertical="center" wrapText="1"/>
    </xf>
    <xf numFmtId="1" fontId="13" fillId="7" borderId="9" xfId="0" applyNumberFormat="1" applyFont="1" applyFill="1" applyBorder="1" applyAlignment="1">
      <alignment horizontal="left"/>
    </xf>
    <xf numFmtId="0" fontId="21" fillId="7" borderId="3" xfId="0" applyFont="1" applyFill="1" applyBorder="1" applyAlignment="1">
      <alignment horizontal="right"/>
    </xf>
    <xf numFmtId="1" fontId="13" fillId="7" borderId="2" xfId="0" applyNumberFormat="1" applyFont="1" applyFill="1" applyBorder="1"/>
    <xf numFmtId="0" fontId="21" fillId="8" borderId="3" xfId="0" applyFont="1" applyFill="1" applyBorder="1" applyAlignment="1">
      <alignment horizontal="right"/>
    </xf>
    <xf numFmtId="0" fontId="21" fillId="9" borderId="3" xfId="0" applyFont="1" applyFill="1" applyBorder="1" applyAlignment="1">
      <alignment horizontal="right"/>
    </xf>
    <xf numFmtId="0" fontId="21" fillId="4" borderId="3" xfId="0" applyFont="1" applyFill="1" applyBorder="1" applyAlignment="1">
      <alignment horizontal="right"/>
    </xf>
    <xf numFmtId="0" fontId="21" fillId="10" borderId="3" xfId="0" applyFont="1" applyFill="1" applyBorder="1" applyAlignment="1">
      <alignment horizontal="right"/>
    </xf>
    <xf numFmtId="0" fontId="13" fillId="10" borderId="2" xfId="0" applyFont="1" applyFill="1" applyBorder="1" applyAlignment="1">
      <alignment horizontal="left"/>
    </xf>
    <xf numFmtId="0" fontId="22" fillId="6" borderId="3" xfId="0" applyFont="1" applyFill="1" applyBorder="1" applyAlignment="1">
      <alignment horizontal="right"/>
    </xf>
    <xf numFmtId="0" fontId="0" fillId="0" borderId="1" xfId="0" applyBorder="1" applyAlignment="1">
      <alignment horizontal="center" vertical="top" wrapText="1"/>
    </xf>
    <xf numFmtId="0" fontId="10" fillId="7" borderId="13" xfId="0" applyFont="1" applyFill="1" applyBorder="1" applyAlignment="1">
      <alignment horizontal="center" vertical="center"/>
    </xf>
    <xf numFmtId="0" fontId="10" fillId="7" borderId="11" xfId="0" applyFont="1" applyFill="1" applyBorder="1" applyAlignment="1">
      <alignment horizontal="center" vertical="center"/>
    </xf>
    <xf numFmtId="166" fontId="21" fillId="9" borderId="3" xfId="0" applyNumberFormat="1" applyFont="1" applyFill="1" applyBorder="1" applyAlignment="1">
      <alignment horizontal="right"/>
    </xf>
    <xf numFmtId="166" fontId="12" fillId="6" borderId="3" xfId="0" applyNumberFormat="1" applyFont="1" applyFill="1" applyBorder="1" applyAlignment="1">
      <alignment horizontal="center"/>
    </xf>
    <xf numFmtId="166" fontId="22" fillId="6" borderId="3" xfId="0" applyNumberFormat="1" applyFont="1" applyFill="1" applyBorder="1" applyAlignment="1">
      <alignment horizontal="right"/>
    </xf>
    <xf numFmtId="166" fontId="21" fillId="10" borderId="3" xfId="0" applyNumberFormat="1" applyFont="1" applyFill="1" applyBorder="1" applyAlignment="1">
      <alignment horizontal="right"/>
    </xf>
    <xf numFmtId="0" fontId="13" fillId="5" borderId="15" xfId="0" applyFont="1" applyFill="1" applyBorder="1" applyAlignment="1">
      <alignment horizontal="center" vertical="center" wrapText="1"/>
    </xf>
    <xf numFmtId="1" fontId="13" fillId="7" borderId="9" xfId="0" applyNumberFormat="1" applyFont="1" applyFill="1" applyBorder="1"/>
    <xf numFmtId="0" fontId="7" fillId="4" borderId="11" xfId="0" applyFont="1" applyFill="1" applyBorder="1" applyAlignment="1">
      <alignment horizontal="center"/>
    </xf>
    <xf numFmtId="166" fontId="37" fillId="5" borderId="5" xfId="0" applyNumberFormat="1" applyFont="1" applyFill="1" applyBorder="1" applyAlignment="1">
      <alignment horizontal="center" vertical="center"/>
    </xf>
    <xf numFmtId="1" fontId="13" fillId="7" borderId="2" xfId="0" applyNumberFormat="1" applyFont="1" applyFill="1" applyBorder="1" applyAlignment="1">
      <alignment horizontal="left"/>
    </xf>
    <xf numFmtId="0" fontId="9" fillId="0" borderId="0" xfId="0" applyFont="1"/>
    <xf numFmtId="0" fontId="20" fillId="0" borderId="1" xfId="0" applyFont="1" applyBorder="1" applyAlignment="1">
      <alignment vertical="center"/>
    </xf>
    <xf numFmtId="0" fontId="20" fillId="0" borderId="0" xfId="0" applyFont="1" applyAlignment="1">
      <alignment vertical="center"/>
    </xf>
    <xf numFmtId="0" fontId="39" fillId="6" borderId="5" xfId="0" applyFont="1" applyFill="1" applyBorder="1" applyAlignment="1">
      <alignment horizontal="center" vertical="center" wrapText="1"/>
    </xf>
    <xf numFmtId="0" fontId="0" fillId="11" borderId="1" xfId="0" applyFill="1" applyBorder="1" applyAlignment="1">
      <alignment vertical="center"/>
    </xf>
    <xf numFmtId="0" fontId="0" fillId="0" borderId="0" xfId="0" applyAlignment="1">
      <alignment vertical="center"/>
    </xf>
    <xf numFmtId="0" fontId="20" fillId="0" borderId="5" xfId="0" applyFont="1" applyBorder="1" applyAlignment="1">
      <alignment vertical="center"/>
    </xf>
    <xf numFmtId="0" fontId="41" fillId="0" borderId="1" xfId="0" applyFont="1" applyBorder="1" applyAlignment="1">
      <alignment vertical="center"/>
    </xf>
    <xf numFmtId="0" fontId="41" fillId="11" borderId="5" xfId="0" applyFont="1" applyFill="1" applyBorder="1" applyAlignment="1">
      <alignment horizontal="center" vertical="center"/>
    </xf>
    <xf numFmtId="0" fontId="42" fillId="6" borderId="1" xfId="0" applyFont="1" applyFill="1" applyBorder="1" applyAlignment="1">
      <alignment horizontal="center" vertical="center"/>
    </xf>
    <xf numFmtId="166" fontId="43" fillId="6" borderId="3" xfId="0" applyNumberFormat="1" applyFont="1" applyFill="1" applyBorder="1" applyAlignment="1">
      <alignment horizontal="right" vertical="center"/>
    </xf>
    <xf numFmtId="0" fontId="42" fillId="6" borderId="2" xfId="0" applyFont="1" applyFill="1" applyBorder="1" applyAlignment="1">
      <alignment vertical="center"/>
    </xf>
    <xf numFmtId="0" fontId="41" fillId="0" borderId="0" xfId="0" applyFont="1" applyAlignment="1">
      <alignment vertical="center"/>
    </xf>
    <xf numFmtId="0" fontId="41" fillId="43" borderId="5" xfId="0" applyFont="1" applyFill="1" applyBorder="1" applyAlignment="1">
      <alignment horizontal="center" vertical="center" wrapText="1"/>
    </xf>
    <xf numFmtId="0" fontId="41" fillId="7" borderId="5" xfId="0" applyFont="1" applyFill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/>
    </xf>
    <xf numFmtId="0" fontId="41" fillId="11" borderId="13" xfId="0" applyFont="1" applyFill="1" applyBorder="1" applyAlignment="1">
      <alignment horizontal="center" vertical="center" wrapText="1"/>
    </xf>
    <xf numFmtId="0" fontId="20" fillId="11" borderId="5" xfId="0" applyFont="1" applyFill="1" applyBorder="1" applyAlignment="1">
      <alignment horizontal="center" vertical="center" wrapText="1"/>
    </xf>
    <xf numFmtId="0" fontId="8" fillId="7" borderId="5" xfId="0" applyFont="1" applyFill="1" applyBorder="1" applyAlignment="1">
      <alignment horizontal="center" vertical="center"/>
    </xf>
    <xf numFmtId="0" fontId="40" fillId="7" borderId="5" xfId="0" applyFont="1" applyFill="1" applyBorder="1" applyAlignment="1">
      <alignment horizontal="center" vertical="center"/>
    </xf>
    <xf numFmtId="0" fontId="44" fillId="44" borderId="1" xfId="0" applyFont="1" applyFill="1" applyBorder="1" applyAlignment="1">
      <alignment horizontal="center" vertical="center"/>
    </xf>
    <xf numFmtId="0" fontId="9" fillId="44" borderId="1" xfId="0" applyFont="1" applyFill="1" applyBorder="1" applyAlignment="1">
      <alignment horizontal="center" vertical="center"/>
    </xf>
    <xf numFmtId="1" fontId="0" fillId="45" borderId="1" xfId="0" applyNumberForma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166" fontId="20" fillId="0" borderId="1" xfId="0" applyNumberFormat="1" applyFont="1" applyBorder="1" applyAlignment="1">
      <alignment horizontal="center" vertical="center"/>
    </xf>
    <xf numFmtId="2" fontId="20" fillId="2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/>
    <xf numFmtId="0" fontId="41" fillId="0" borderId="1" xfId="0" applyFont="1" applyBorder="1" applyAlignment="1" applyProtection="1">
      <alignment vertical="center"/>
      <protection locked="0"/>
    </xf>
    <xf numFmtId="0" fontId="41" fillId="11" borderId="5" xfId="0" applyFont="1" applyFill="1" applyBorder="1" applyAlignment="1" applyProtection="1">
      <alignment horizontal="center" vertical="center"/>
      <protection locked="0"/>
    </xf>
    <xf numFmtId="0" fontId="41" fillId="43" borderId="5" xfId="0" applyFont="1" applyFill="1" applyBorder="1" applyAlignment="1" applyProtection="1">
      <alignment horizontal="center" vertical="center"/>
      <protection locked="0"/>
    </xf>
    <xf numFmtId="0" fontId="41" fillId="7" borderId="5" xfId="0" applyFont="1" applyFill="1" applyBorder="1" applyAlignment="1" applyProtection="1">
      <alignment horizontal="center" vertical="center"/>
      <protection locked="0"/>
    </xf>
    <xf numFmtId="0" fontId="41" fillId="11" borderId="1" xfId="0" applyFont="1" applyFill="1" applyBorder="1" applyAlignment="1" applyProtection="1">
      <alignment horizontal="center" vertical="center"/>
      <protection locked="0"/>
    </xf>
    <xf numFmtId="0" fontId="41" fillId="11" borderId="1" xfId="0" quotePrefix="1" applyFont="1" applyFill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center" vertical="center"/>
      <protection locked="0" hidden="1"/>
    </xf>
    <xf numFmtId="0" fontId="0" fillId="0" borderId="0" xfId="0" applyProtection="1">
      <protection locked="0" hidden="1"/>
    </xf>
    <xf numFmtId="0" fontId="20" fillId="0" borderId="5" xfId="0" applyFont="1" applyBorder="1" applyAlignment="1" applyProtection="1">
      <alignment horizontal="center" vertical="center"/>
      <protection locked="0"/>
    </xf>
    <xf numFmtId="0" fontId="41" fillId="11" borderId="13" xfId="0" applyFont="1" applyFill="1" applyBorder="1" applyAlignment="1" applyProtection="1">
      <alignment horizontal="center" vertical="center" wrapText="1"/>
      <protection locked="0"/>
    </xf>
    <xf numFmtId="0" fontId="41" fillId="43" borderId="5" xfId="0" applyFont="1" applyFill="1" applyBorder="1" applyAlignment="1" applyProtection="1">
      <alignment horizontal="center" vertical="center" wrapText="1"/>
      <protection locked="0"/>
    </xf>
    <xf numFmtId="0" fontId="41" fillId="7" borderId="5" xfId="0" applyFont="1" applyFill="1" applyBorder="1" applyAlignment="1" applyProtection="1">
      <alignment horizontal="center" vertical="center" wrapText="1"/>
      <protection locked="0"/>
    </xf>
    <xf numFmtId="0" fontId="20" fillId="11" borderId="5" xfId="0" applyFont="1" applyFill="1" applyBorder="1" applyAlignment="1" applyProtection="1">
      <alignment horizontal="center" vertical="center" wrapText="1"/>
      <protection locked="0"/>
    </xf>
    <xf numFmtId="0" fontId="39" fillId="6" borderId="5" xfId="0" applyFont="1" applyFill="1" applyBorder="1" applyAlignment="1" applyProtection="1">
      <alignment horizontal="center" vertical="center" wrapText="1"/>
      <protection locked="0"/>
    </xf>
    <xf numFmtId="0" fontId="20" fillId="45" borderId="1" xfId="0" applyFont="1" applyFill="1" applyBorder="1" applyAlignment="1">
      <alignment horizontal="center" vertical="center" wrapText="1"/>
    </xf>
    <xf numFmtId="0" fontId="41" fillId="45" borderId="1" xfId="0" applyFont="1" applyFill="1" applyBorder="1" applyAlignment="1" applyProtection="1">
      <alignment horizontal="center" vertical="center"/>
      <protection locked="0"/>
    </xf>
    <xf numFmtId="0" fontId="0" fillId="45" borderId="1" xfId="0" applyFill="1" applyBorder="1" applyAlignment="1" applyProtection="1">
      <alignment horizontal="center"/>
      <protection locked="0"/>
    </xf>
    <xf numFmtId="0" fontId="10" fillId="8" borderId="4" xfId="0" applyFont="1" applyFill="1" applyBorder="1" applyAlignment="1">
      <alignment horizontal="center" wrapText="1"/>
    </xf>
    <xf numFmtId="0" fontId="10" fillId="8" borderId="2" xfId="0" applyFont="1" applyFill="1" applyBorder="1" applyAlignment="1">
      <alignment horizontal="center" wrapText="1"/>
    </xf>
    <xf numFmtId="0" fontId="10" fillId="7" borderId="7" xfId="0" applyFont="1" applyFill="1" applyBorder="1" applyAlignment="1">
      <alignment horizontal="center" wrapText="1"/>
    </xf>
    <xf numFmtId="0" fontId="10" fillId="7" borderId="9" xfId="0" applyFont="1" applyFill="1" applyBorder="1" applyAlignment="1">
      <alignment horizontal="center" wrapText="1"/>
    </xf>
    <xf numFmtId="0" fontId="10" fillId="10" borderId="7" xfId="0" applyFont="1" applyFill="1" applyBorder="1" applyAlignment="1">
      <alignment horizontal="center" wrapText="1"/>
    </xf>
    <xf numFmtId="0" fontId="10" fillId="10" borderId="9" xfId="0" applyFont="1" applyFill="1" applyBorder="1" applyAlignment="1">
      <alignment horizontal="center" wrapText="1"/>
    </xf>
    <xf numFmtId="0" fontId="17" fillId="6" borderId="3" xfId="0" applyFont="1" applyFill="1" applyBorder="1" applyAlignment="1">
      <alignment horizontal="center" wrapText="1"/>
    </xf>
    <xf numFmtId="0" fontId="17" fillId="6" borderId="2" xfId="0" applyFont="1" applyFill="1" applyBorder="1" applyAlignment="1">
      <alignment horizontal="center" wrapText="1"/>
    </xf>
    <xf numFmtId="0" fontId="19" fillId="6" borderId="8" xfId="0" applyFont="1" applyFill="1" applyBorder="1" applyAlignment="1">
      <alignment horizontal="center"/>
    </xf>
    <xf numFmtId="0" fontId="10" fillId="4" borderId="6" xfId="0" applyFont="1" applyFill="1" applyBorder="1" applyAlignment="1">
      <alignment horizontal="center" wrapText="1"/>
    </xf>
    <xf numFmtId="0" fontId="10" fillId="4" borderId="11" xfId="0" applyFont="1" applyFill="1" applyBorder="1" applyAlignment="1">
      <alignment horizontal="center" wrapText="1"/>
    </xf>
    <xf numFmtId="0" fontId="10" fillId="9" borderId="7" xfId="0" applyFont="1" applyFill="1" applyBorder="1" applyAlignment="1">
      <alignment horizontal="center" wrapText="1"/>
    </xf>
    <xf numFmtId="0" fontId="10" fillId="9" borderId="9" xfId="0" applyFont="1" applyFill="1" applyBorder="1" applyAlignment="1">
      <alignment horizontal="center" wrapText="1"/>
    </xf>
    <xf numFmtId="165" fontId="8" fillId="4" borderId="13" xfId="0" applyNumberFormat="1" applyFont="1" applyFill="1" applyBorder="1" applyAlignment="1">
      <alignment horizontal="center"/>
    </xf>
    <xf numFmtId="0" fontId="0" fillId="4" borderId="6" xfId="0" applyFill="1" applyBorder="1"/>
    <xf numFmtId="0" fontId="0" fillId="10" borderId="12" xfId="0" applyFill="1" applyBorder="1" applyAlignment="1">
      <alignment horizontal="center"/>
    </xf>
    <xf numFmtId="0" fontId="0" fillId="10" borderId="7" xfId="0" applyFill="1" applyBorder="1" applyAlignment="1">
      <alignment horizontal="center"/>
    </xf>
    <xf numFmtId="0" fontId="0" fillId="10" borderId="9" xfId="0" applyFill="1" applyBorder="1" applyAlignment="1">
      <alignment horizontal="center"/>
    </xf>
    <xf numFmtId="165" fontId="8" fillId="10" borderId="13" xfId="0" applyNumberFormat="1" applyFont="1" applyFill="1" applyBorder="1" applyAlignment="1">
      <alignment horizontal="center"/>
    </xf>
    <xf numFmtId="165" fontId="8" fillId="10" borderId="6" xfId="0" applyNumberFormat="1" applyFont="1" applyFill="1" applyBorder="1" applyAlignment="1">
      <alignment horizontal="center"/>
    </xf>
    <xf numFmtId="165" fontId="8" fillId="10" borderId="11" xfId="0" applyNumberFormat="1" applyFont="1" applyFill="1" applyBorder="1" applyAlignment="1">
      <alignment horizontal="center"/>
    </xf>
    <xf numFmtId="0" fontId="0" fillId="4" borderId="12" xfId="0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0" fillId="4" borderId="9" xfId="0" applyFill="1" applyBorder="1" applyAlignment="1">
      <alignment horizontal="center"/>
    </xf>
    <xf numFmtId="14" fontId="11" fillId="6" borderId="13" xfId="0" applyNumberFormat="1" applyFont="1" applyFill="1" applyBorder="1" applyAlignment="1">
      <alignment horizontal="center"/>
    </xf>
    <xf numFmtId="14" fontId="11" fillId="6" borderId="6" xfId="0" applyNumberFormat="1" applyFont="1" applyFill="1" applyBorder="1" applyAlignment="1">
      <alignment horizontal="center"/>
    </xf>
    <xf numFmtId="14" fontId="11" fillId="6" borderId="11" xfId="0" applyNumberFormat="1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6" fillId="7" borderId="12" xfId="0" applyFont="1" applyFill="1" applyBorder="1" applyAlignment="1">
      <alignment horizontal="center"/>
    </xf>
    <xf numFmtId="0" fontId="6" fillId="7" borderId="7" xfId="0" applyFont="1" applyFill="1" applyBorder="1" applyAlignment="1">
      <alignment horizontal="center"/>
    </xf>
    <xf numFmtId="0" fontId="6" fillId="7" borderId="9" xfId="0" applyFont="1" applyFill="1" applyBorder="1" applyAlignment="1">
      <alignment horizontal="center"/>
    </xf>
    <xf numFmtId="0" fontId="0" fillId="8" borderId="12" xfId="0" applyFill="1" applyBorder="1" applyAlignment="1">
      <alignment horizontal="center"/>
    </xf>
    <xf numFmtId="0" fontId="0" fillId="8" borderId="7" xfId="0" applyFill="1" applyBorder="1" applyAlignment="1">
      <alignment horizontal="center"/>
    </xf>
    <xf numFmtId="0" fontId="0" fillId="8" borderId="9" xfId="0" applyFill="1" applyBorder="1" applyAlignment="1">
      <alignment horizontal="center"/>
    </xf>
    <xf numFmtId="165" fontId="8" fillId="9" borderId="6" xfId="0" applyNumberFormat="1" applyFont="1" applyFill="1" applyBorder="1" applyAlignment="1">
      <alignment horizontal="center"/>
    </xf>
    <xf numFmtId="165" fontId="8" fillId="9" borderId="11" xfId="0" applyNumberFormat="1" applyFont="1" applyFill="1" applyBorder="1" applyAlignment="1">
      <alignment horizontal="center"/>
    </xf>
    <xf numFmtId="0" fontId="6" fillId="9" borderId="12" xfId="0" applyFont="1" applyFill="1" applyBorder="1" applyAlignment="1">
      <alignment horizontal="center"/>
    </xf>
    <xf numFmtId="0" fontId="6" fillId="9" borderId="7" xfId="0" applyFont="1" applyFill="1" applyBorder="1" applyAlignment="1">
      <alignment horizontal="center"/>
    </xf>
    <xf numFmtId="0" fontId="6" fillId="9" borderId="9" xfId="0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165" fontId="8" fillId="7" borderId="13" xfId="0" applyNumberFormat="1" applyFont="1" applyFill="1" applyBorder="1" applyAlignment="1">
      <alignment horizontal="center"/>
    </xf>
    <xf numFmtId="0" fontId="0" fillId="7" borderId="6" xfId="0" applyFill="1" applyBorder="1"/>
    <xf numFmtId="165" fontId="8" fillId="9" borderId="13" xfId="0" applyNumberFormat="1" applyFont="1" applyFill="1" applyBorder="1" applyAlignment="1">
      <alignment horizontal="center"/>
    </xf>
    <xf numFmtId="165" fontId="8" fillId="8" borderId="6" xfId="0" applyNumberFormat="1" applyFont="1" applyFill="1" applyBorder="1" applyAlignment="1">
      <alignment horizontal="center"/>
    </xf>
    <xf numFmtId="165" fontId="8" fillId="8" borderId="11" xfId="0" applyNumberFormat="1" applyFont="1" applyFill="1" applyBorder="1" applyAlignment="1">
      <alignment horizontal="center"/>
    </xf>
    <xf numFmtId="165" fontId="8" fillId="7" borderId="6" xfId="0" applyNumberFormat="1" applyFont="1" applyFill="1" applyBorder="1" applyAlignment="1">
      <alignment horizontal="center"/>
    </xf>
    <xf numFmtId="165" fontId="8" fillId="7" borderId="11" xfId="0" applyNumberFormat="1" applyFont="1" applyFill="1" applyBorder="1" applyAlignment="1">
      <alignment horizontal="center"/>
    </xf>
    <xf numFmtId="0" fontId="39" fillId="6" borderId="13" xfId="0" applyFont="1" applyFill="1" applyBorder="1" applyAlignment="1" applyProtection="1">
      <alignment horizontal="center" vertical="center" wrapText="1"/>
      <protection locked="0"/>
    </xf>
    <xf numFmtId="0" fontId="39" fillId="6" borderId="11" xfId="0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 applyProtection="1">
      <alignment horizontal="center"/>
      <protection locked="0"/>
    </xf>
    <xf numFmtId="0" fontId="39" fillId="6" borderId="13" xfId="0" applyFont="1" applyFill="1" applyBorder="1" applyAlignment="1">
      <alignment horizontal="center" vertical="center" wrapText="1"/>
    </xf>
    <xf numFmtId="0" fontId="39" fillId="6" borderId="11" xfId="0" applyFont="1" applyFill="1" applyBorder="1" applyAlignment="1">
      <alignment horizontal="center" vertical="center" wrapText="1"/>
    </xf>
    <xf numFmtId="0" fontId="0" fillId="45" borderId="1" xfId="0" applyFill="1" applyBorder="1" applyAlignment="1">
      <alignment horizontal="center" textRotation="90"/>
    </xf>
    <xf numFmtId="165" fontId="10" fillId="7" borderId="14" xfId="0" applyNumberFormat="1" applyFont="1" applyFill="1" applyBorder="1" applyAlignment="1">
      <alignment horizontal="center" vertical="center" wrapText="1"/>
    </xf>
    <xf numFmtId="165" fontId="10" fillId="7" borderId="10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13" xfId="0" applyBorder="1" applyAlignment="1">
      <alignment horizontal="center"/>
    </xf>
  </cellXfs>
  <cellStyles count="87">
    <cellStyle name="20 % - Accent1" xfId="64" builtinId="30" customBuiltin="1"/>
    <cellStyle name="20 % - Accent2" xfId="68" builtinId="34" customBuiltin="1"/>
    <cellStyle name="20 % - Accent3" xfId="72" builtinId="38" customBuiltin="1"/>
    <cellStyle name="20 % - Accent4" xfId="76" builtinId="42" customBuiltin="1"/>
    <cellStyle name="20 % - Accent5" xfId="80" builtinId="46" customBuiltin="1"/>
    <cellStyle name="20 % - Accent6" xfId="84" builtinId="50" customBuiltin="1"/>
    <cellStyle name="40 % - Accent1" xfId="65" builtinId="31" customBuiltin="1"/>
    <cellStyle name="40 % - Accent2" xfId="69" builtinId="35" customBuiltin="1"/>
    <cellStyle name="40 % - Accent3" xfId="73" builtinId="39" customBuiltin="1"/>
    <cellStyle name="40 % - Accent4" xfId="77" builtinId="43" customBuiltin="1"/>
    <cellStyle name="40 % - Accent5" xfId="81" builtinId="47" customBuiltin="1"/>
    <cellStyle name="40 % - Accent6" xfId="85" builtinId="51" customBuiltin="1"/>
    <cellStyle name="60 % - Accent1" xfId="66" builtinId="32" customBuiltin="1"/>
    <cellStyle name="60 % - Accent2" xfId="70" builtinId="36" customBuiltin="1"/>
    <cellStyle name="60 % - Accent3" xfId="74" builtinId="40" customBuiltin="1"/>
    <cellStyle name="60 % - Accent4" xfId="78" builtinId="44" customBuiltin="1"/>
    <cellStyle name="60 % - Accent5" xfId="82" builtinId="48" customBuiltin="1"/>
    <cellStyle name="60 % - Accent6" xfId="86" builtinId="52" customBuiltin="1"/>
    <cellStyle name="Accent1" xfId="63" builtinId="29" customBuiltin="1"/>
    <cellStyle name="Accent2" xfId="67" builtinId="33" customBuiltin="1"/>
    <cellStyle name="Accent3" xfId="71" builtinId="37" customBuiltin="1"/>
    <cellStyle name="Accent4" xfId="75" builtinId="41" customBuiltin="1"/>
    <cellStyle name="Accent5" xfId="79" builtinId="45" customBuiltin="1"/>
    <cellStyle name="Accent6" xfId="83" builtinId="49" customBuiltin="1"/>
    <cellStyle name="Avertissement" xfId="59" builtinId="11" customBuiltin="1"/>
    <cellStyle name="Calcul" xfId="56" builtinId="22" customBuiltin="1"/>
    <cellStyle name="Cellule liée" xfId="57" builtinId="24" customBuiltin="1"/>
    <cellStyle name="Commentaire" xfId="60" builtinId="10" customBuiltin="1"/>
    <cellStyle name="Entrée" xfId="54" builtinId="20" customBuiltin="1"/>
    <cellStyle name="Euro" xfId="2"/>
    <cellStyle name="Euro 10" xfId="3"/>
    <cellStyle name="Euro 10 2" xfId="27"/>
    <cellStyle name="Euro 11" xfId="4"/>
    <cellStyle name="Euro 11 2" xfId="28"/>
    <cellStyle name="Euro 12" xfId="5"/>
    <cellStyle name="Euro 12 2" xfId="29"/>
    <cellStyle name="Euro 13" xfId="6"/>
    <cellStyle name="Euro 13 2" xfId="30"/>
    <cellStyle name="Euro 14" xfId="7"/>
    <cellStyle name="Euro 14 2" xfId="31"/>
    <cellStyle name="Euro 15" xfId="8"/>
    <cellStyle name="Euro 15 2" xfId="32"/>
    <cellStyle name="Euro 2" xfId="9"/>
    <cellStyle name="Euro 2 2" xfId="33"/>
    <cellStyle name="Euro 3" xfId="10"/>
    <cellStyle name="Euro 3 2" xfId="34"/>
    <cellStyle name="Euro 4" xfId="11"/>
    <cellStyle name="Euro 4 2" xfId="35"/>
    <cellStyle name="Euro 5" xfId="12"/>
    <cellStyle name="Euro 5 2" xfId="36"/>
    <cellStyle name="Euro 6" xfId="13"/>
    <cellStyle name="Euro 6 2" xfId="37"/>
    <cellStyle name="Euro 7" xfId="14"/>
    <cellStyle name="Euro 7 2" xfId="38"/>
    <cellStyle name="Euro 8" xfId="15"/>
    <cellStyle name="Euro 8 2" xfId="39"/>
    <cellStyle name="Euro 9" xfId="16"/>
    <cellStyle name="Euro 9 2" xfId="40"/>
    <cellStyle name="Insatisfaisant" xfId="52" builtinId="27" customBuiltin="1"/>
    <cellStyle name="Lien hypertexte" xfId="25" builtinId="8" hidden="1"/>
    <cellStyle name="Lien hypertexte 2" xfId="17"/>
    <cellStyle name="Lien hypertexte 3" xfId="18"/>
    <cellStyle name="Lien hypertexte visité" xfId="26" builtinId="9" hidden="1"/>
    <cellStyle name="Neutre" xfId="53" builtinId="28" customBuiltin="1"/>
    <cellStyle name="Normal" xfId="0" builtinId="0"/>
    <cellStyle name="Normal 2" xfId="19"/>
    <cellStyle name="Normal 2 2" xfId="20"/>
    <cellStyle name="Normal 2 2 2" xfId="21"/>
    <cellStyle name="Normal 2 2 2 2" xfId="43"/>
    <cellStyle name="Normal 2 2 3" xfId="42"/>
    <cellStyle name="Normal 2 3" xfId="22"/>
    <cellStyle name="Normal 2 3 2" xfId="44"/>
    <cellStyle name="Normal 2 4" xfId="23"/>
    <cellStyle name="Normal 2 4 2" xfId="45"/>
    <cellStyle name="Normal 2 5" xfId="41"/>
    <cellStyle name="Normal 3" xfId="24"/>
    <cellStyle name="Normal 4" xfId="1"/>
    <cellStyle name="Satisfaisant" xfId="51" builtinId="26" customBuiltin="1"/>
    <cellStyle name="Sortie" xfId="55" builtinId="21" customBuiltin="1"/>
    <cellStyle name="Texte explicatif" xfId="61" builtinId="53" customBuiltin="1"/>
    <cellStyle name="Titre" xfId="46" builtinId="15" customBuiltin="1"/>
    <cellStyle name="Titre 1" xfId="47" builtinId="16" customBuiltin="1"/>
    <cellStyle name="Titre 2" xfId="48" builtinId="17" customBuiltin="1"/>
    <cellStyle name="Titre 3" xfId="49" builtinId="18" customBuiltin="1"/>
    <cellStyle name="Titre 4" xfId="50" builtinId="19" customBuiltin="1"/>
    <cellStyle name="Total" xfId="62" builtinId="25" customBuiltin="1"/>
    <cellStyle name="Vérification" xfId="58" builtinId="23" customBuiltin="1"/>
  </cellStyles>
  <dxfs count="0"/>
  <tableStyles count="0" defaultTableStyle="TableStyleMedium9" defaultPivotStyle="PivotStyleLight16"/>
  <colors>
    <mruColors>
      <color rgb="FFFF99FF"/>
      <color rgb="FF000000"/>
      <color rgb="FF2A9DD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32"/>
  <sheetViews>
    <sheetView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AQ8" sqref="AQ8"/>
    </sheetView>
  </sheetViews>
  <sheetFormatPr baseColWidth="10" defaultRowHeight="15" x14ac:dyDescent="0.25"/>
  <cols>
    <col min="3" max="3" width="14.7109375" customWidth="1"/>
    <col min="4" max="4" width="6.140625" style="14" customWidth="1"/>
    <col min="5" max="5" width="4.7109375" style="14" bestFit="1" customWidth="1"/>
    <col min="6" max="6" width="6" style="14" customWidth="1"/>
    <col min="7" max="7" width="4.7109375" style="14" bestFit="1" customWidth="1"/>
    <col min="8" max="8" width="6.140625" style="14" customWidth="1"/>
    <col min="9" max="9" width="4.7109375" style="14" bestFit="1" customWidth="1"/>
    <col min="10" max="10" width="4.42578125" style="14" customWidth="1"/>
    <col min="11" max="11" width="4.7109375" style="14" bestFit="1" customWidth="1"/>
    <col min="12" max="12" width="6.140625" style="14" customWidth="1"/>
    <col min="13" max="14" width="4.42578125" style="14" customWidth="1"/>
    <col min="15" max="15" width="3.7109375" style="14" customWidth="1"/>
    <col min="16" max="16" width="8.28515625" style="4" hidden="1" customWidth="1"/>
    <col min="17" max="17" width="4.7109375" style="4" hidden="1" customWidth="1"/>
    <col min="18" max="18" width="8" style="4" hidden="1" customWidth="1"/>
    <col min="19" max="19" width="4.7109375" style="4" hidden="1" customWidth="1"/>
    <col min="20" max="20" width="8" style="4" hidden="1" customWidth="1"/>
    <col min="21" max="21" width="4.7109375" style="4" hidden="1" customWidth="1"/>
    <col min="22" max="22" width="7.42578125" style="4" hidden="1" customWidth="1"/>
    <col min="23" max="23" width="4.7109375" style="4" hidden="1" customWidth="1"/>
    <col min="24" max="24" width="5.42578125" style="4" hidden="1" customWidth="1"/>
    <col min="25" max="25" width="6.28515625" style="4" hidden="1" customWidth="1"/>
    <col min="26" max="26" width="5" style="4" hidden="1" customWidth="1"/>
    <col min="27" max="27" width="4" style="4" hidden="1" customWidth="1"/>
    <col min="28" max="28" width="10.42578125" style="4" hidden="1" customWidth="1"/>
    <col min="29" max="29" width="4.7109375" style="4" hidden="1" customWidth="1"/>
    <col min="30" max="30" width="8.42578125" style="4" hidden="1" customWidth="1"/>
    <col min="31" max="31" width="5.140625" style="4" hidden="1" customWidth="1"/>
    <col min="32" max="32" width="9" style="4" hidden="1" customWidth="1"/>
    <col min="33" max="33" width="5.42578125" style="4" hidden="1" customWidth="1"/>
    <col min="34" max="34" width="3.7109375" style="4" hidden="1" customWidth="1"/>
    <col min="35" max="35" width="6" style="4" hidden="1" customWidth="1"/>
    <col min="36" max="36" width="10.85546875" style="14" customWidth="1"/>
    <col min="37" max="37" width="7.140625" style="14" customWidth="1"/>
    <col min="38" max="38" width="4.7109375" style="1" bestFit="1" customWidth="1"/>
    <col min="39" max="40" width="15.85546875" style="1" hidden="1" customWidth="1"/>
    <col min="41" max="42" width="4.7109375" style="1" customWidth="1"/>
    <col min="43" max="43" width="5" style="1" customWidth="1"/>
    <col min="44" max="44" width="5" style="1" bestFit="1" customWidth="1"/>
    <col min="45" max="45" width="3.42578125" style="1" customWidth="1"/>
    <col min="46" max="46" width="4.7109375" customWidth="1"/>
    <col min="47" max="48" width="4.42578125" customWidth="1"/>
    <col min="49" max="49" width="4" bestFit="1" customWidth="1"/>
    <col min="50" max="50" width="10.85546875" style="6" bestFit="1" customWidth="1"/>
    <col min="51" max="51" width="5.140625" customWidth="1"/>
    <col min="52" max="52" width="5.42578125" customWidth="1"/>
    <col min="53" max="53" width="4.42578125" customWidth="1"/>
  </cols>
  <sheetData>
    <row r="1" spans="1:53" ht="36" x14ac:dyDescent="0.8">
      <c r="A1" s="166" t="s">
        <v>11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  <c r="O1" s="166"/>
      <c r="P1" s="166"/>
      <c r="Q1" s="166"/>
      <c r="R1" s="166"/>
      <c r="S1" s="166"/>
      <c r="T1" s="166"/>
      <c r="U1" s="166"/>
      <c r="V1" s="166"/>
      <c r="W1" s="166"/>
      <c r="X1" s="166"/>
      <c r="Y1" s="166"/>
      <c r="Z1" s="166"/>
      <c r="AA1" s="166"/>
      <c r="AB1" s="166"/>
      <c r="AC1" s="166"/>
      <c r="AD1" s="166"/>
      <c r="AE1" s="166"/>
      <c r="AF1" s="166"/>
      <c r="AG1" s="166"/>
      <c r="AH1" s="166"/>
      <c r="AI1" s="166"/>
      <c r="AJ1" s="166"/>
      <c r="AK1" s="166"/>
      <c r="AL1" s="166"/>
      <c r="AM1" s="166"/>
      <c r="AN1" s="166"/>
      <c r="AO1" s="166"/>
      <c r="AP1" s="166"/>
      <c r="AQ1" s="166"/>
      <c r="AR1" s="166"/>
      <c r="AS1" s="166"/>
      <c r="AT1" s="166"/>
      <c r="AU1" s="166"/>
      <c r="AV1" s="166"/>
      <c r="AW1" s="166"/>
    </row>
    <row r="2" spans="1:53" ht="15.75" x14ac:dyDescent="0.25">
      <c r="A2" s="178"/>
      <c r="B2" s="178"/>
      <c r="C2" s="178"/>
      <c r="D2" s="167" t="s">
        <v>3</v>
      </c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9"/>
      <c r="P2" s="170" t="s">
        <v>2</v>
      </c>
      <c r="Q2" s="171"/>
      <c r="R2" s="171"/>
      <c r="S2" s="171"/>
      <c r="T2" s="171"/>
      <c r="U2" s="171"/>
      <c r="V2" s="171"/>
      <c r="W2" s="171"/>
      <c r="X2" s="171"/>
      <c r="Y2" s="171"/>
      <c r="Z2" s="171"/>
      <c r="AA2" s="172"/>
      <c r="AB2" s="175" t="s">
        <v>6</v>
      </c>
      <c r="AC2" s="176"/>
      <c r="AD2" s="176"/>
      <c r="AE2" s="176"/>
      <c r="AF2" s="176"/>
      <c r="AG2" s="176"/>
      <c r="AH2" s="176"/>
      <c r="AI2" s="177"/>
      <c r="AJ2" s="160" t="s">
        <v>5</v>
      </c>
      <c r="AK2" s="161"/>
      <c r="AL2" s="161"/>
      <c r="AM2" s="161"/>
      <c r="AN2" s="161"/>
      <c r="AO2" s="161"/>
      <c r="AP2" s="161"/>
      <c r="AQ2" s="161"/>
      <c r="AR2" s="161"/>
      <c r="AS2" s="162"/>
      <c r="AT2" s="154" t="s">
        <v>25</v>
      </c>
      <c r="AU2" s="155"/>
      <c r="AV2" s="155"/>
      <c r="AW2" s="156"/>
      <c r="AX2" s="147" t="s">
        <v>26</v>
      </c>
      <c r="AY2" s="147"/>
      <c r="AZ2" s="147"/>
      <c r="BA2" s="147"/>
    </row>
    <row r="3" spans="1:53" ht="15" customHeight="1" x14ac:dyDescent="0.35">
      <c r="A3" s="178"/>
      <c r="B3" s="178"/>
      <c r="C3" s="178"/>
      <c r="D3" s="179"/>
      <c r="E3" s="180"/>
      <c r="F3" s="22"/>
      <c r="G3" s="22"/>
      <c r="H3" s="22"/>
      <c r="I3" s="22"/>
      <c r="J3" s="22"/>
      <c r="K3" s="22"/>
      <c r="L3" s="184"/>
      <c r="M3" s="184"/>
      <c r="N3" s="184"/>
      <c r="O3" s="185"/>
      <c r="P3" s="43"/>
      <c r="Q3" s="30"/>
      <c r="R3" s="30"/>
      <c r="S3" s="30"/>
      <c r="T3" s="30"/>
      <c r="U3" s="30"/>
      <c r="V3" s="30"/>
      <c r="W3" s="30"/>
      <c r="X3" s="182"/>
      <c r="Y3" s="182"/>
      <c r="Z3" s="182"/>
      <c r="AA3" s="183"/>
      <c r="AB3" s="181"/>
      <c r="AC3" s="173"/>
      <c r="AD3" s="173"/>
      <c r="AE3" s="173"/>
      <c r="AF3" s="173"/>
      <c r="AG3" s="173"/>
      <c r="AH3" s="173"/>
      <c r="AI3" s="174"/>
      <c r="AJ3" s="152"/>
      <c r="AK3" s="153"/>
      <c r="AL3" s="153"/>
      <c r="AM3" s="153"/>
      <c r="AN3" s="153"/>
      <c r="AO3" s="153"/>
      <c r="AP3" s="153"/>
      <c r="AQ3" s="153"/>
      <c r="AR3" s="153"/>
      <c r="AS3" s="56"/>
      <c r="AT3" s="157"/>
      <c r="AU3" s="158"/>
      <c r="AV3" s="158"/>
      <c r="AW3" s="159"/>
      <c r="AX3" s="163">
        <v>41609</v>
      </c>
      <c r="AY3" s="164"/>
      <c r="AZ3" s="164"/>
      <c r="BA3" s="165"/>
    </row>
    <row r="4" spans="1:53" ht="48.75" customHeight="1" x14ac:dyDescent="0.25">
      <c r="A4" s="18" t="s">
        <v>4</v>
      </c>
      <c r="B4" s="18" t="s">
        <v>0</v>
      </c>
      <c r="C4" s="19" t="s">
        <v>1</v>
      </c>
      <c r="D4" s="23" t="s">
        <v>98</v>
      </c>
      <c r="E4" s="24" t="s">
        <v>7</v>
      </c>
      <c r="F4" s="23" t="s">
        <v>97</v>
      </c>
      <c r="G4" s="24" t="s">
        <v>7</v>
      </c>
      <c r="H4" s="23" t="s">
        <v>18</v>
      </c>
      <c r="I4" s="24" t="s">
        <v>7</v>
      </c>
      <c r="J4" s="23" t="s">
        <v>17</v>
      </c>
      <c r="K4" s="24" t="s">
        <v>7</v>
      </c>
      <c r="L4" s="25" t="s">
        <v>20</v>
      </c>
      <c r="M4" s="25" t="s">
        <v>9</v>
      </c>
      <c r="N4" s="141" t="s">
        <v>93</v>
      </c>
      <c r="O4" s="142"/>
      <c r="P4" s="31" t="s">
        <v>13</v>
      </c>
      <c r="Q4" s="32" t="s">
        <v>7</v>
      </c>
      <c r="R4" s="31" t="s">
        <v>14</v>
      </c>
      <c r="S4" s="32" t="s">
        <v>7</v>
      </c>
      <c r="T4" s="31" t="s">
        <v>15</v>
      </c>
      <c r="U4" s="32" t="s">
        <v>7</v>
      </c>
      <c r="V4" s="31" t="s">
        <v>16</v>
      </c>
      <c r="W4" s="33" t="s">
        <v>7</v>
      </c>
      <c r="X4" s="34" t="s">
        <v>20</v>
      </c>
      <c r="Y4" s="35" t="s">
        <v>9</v>
      </c>
      <c r="Z4" s="139" t="s">
        <v>12</v>
      </c>
      <c r="AA4" s="140"/>
      <c r="AB4" s="44" t="s">
        <v>19</v>
      </c>
      <c r="AC4" s="45" t="s">
        <v>7</v>
      </c>
      <c r="AD4" s="46" t="s">
        <v>8</v>
      </c>
      <c r="AE4" s="47" t="s">
        <v>7</v>
      </c>
      <c r="AF4" s="48" t="s">
        <v>20</v>
      </c>
      <c r="AG4" s="47" t="s">
        <v>9</v>
      </c>
      <c r="AH4" s="150" t="s">
        <v>12</v>
      </c>
      <c r="AI4" s="151"/>
      <c r="AJ4" s="58" t="s">
        <v>96</v>
      </c>
      <c r="AK4" s="58" t="s">
        <v>21</v>
      </c>
      <c r="AL4" s="57" t="s">
        <v>7</v>
      </c>
      <c r="AM4" s="8" t="s">
        <v>10</v>
      </c>
      <c r="AN4" s="21" t="s">
        <v>22</v>
      </c>
      <c r="AO4" s="57" t="s">
        <v>7</v>
      </c>
      <c r="AP4" s="9" t="s">
        <v>20</v>
      </c>
      <c r="AQ4" s="58" t="s">
        <v>9</v>
      </c>
      <c r="AR4" s="148" t="s">
        <v>93</v>
      </c>
      <c r="AS4" s="149"/>
      <c r="AT4" s="67" t="s">
        <v>95</v>
      </c>
      <c r="AU4" s="68" t="s">
        <v>94</v>
      </c>
      <c r="AV4" s="143" t="s">
        <v>93</v>
      </c>
      <c r="AW4" s="144"/>
      <c r="AX4" s="16" t="s">
        <v>91</v>
      </c>
      <c r="AY4" s="17" t="s">
        <v>92</v>
      </c>
      <c r="AZ4" s="145" t="s">
        <v>28</v>
      </c>
      <c r="BA4" s="146"/>
    </row>
    <row r="5" spans="1:53" ht="15" customHeight="1" x14ac:dyDescent="0.35">
      <c r="A5" s="2"/>
      <c r="B5" s="2"/>
      <c r="C5" s="2"/>
      <c r="D5" s="26"/>
      <c r="E5" s="27">
        <f>(D5*100/20)/100</f>
        <v>0</v>
      </c>
      <c r="F5" s="26"/>
      <c r="G5" s="27">
        <f>(F5*100/20)/100</f>
        <v>0</v>
      </c>
      <c r="H5" s="26"/>
      <c r="I5" s="27">
        <f>(H5*100/20)/100</f>
        <v>0</v>
      </c>
      <c r="J5" s="26"/>
      <c r="K5" s="27">
        <f>(J5*100/20)/100</f>
        <v>0</v>
      </c>
      <c r="L5" s="28" t="str">
        <f t="shared" ref="L5:L28" si="0">IF(AND(D5="",F5="",H5="",J5=""),"",D5+F5+H5+J5)</f>
        <v/>
      </c>
      <c r="M5" s="29" t="str">
        <f>IFERROR(RANK(L5,$L$5:$L$40,0),"")</f>
        <v/>
      </c>
      <c r="N5" s="74" t="str">
        <f ca="1">IFERROR(IF(COUNTIF(M$5:M5,M5)=1,SUM(OFFSET(INDIRECT("'Points attribués'!"&amp;ADDRESS(MATCH(M5,'Points attribués'!$A$2:$A$15,0)+2,2)),0,0,COUNTIF(M$5:M$100,M5),1))/COUNTIF(M$5:M$100,M5),INDIRECT(ADDRESS(MATCH(M5,M$5:M5,0)+ROW(N$4),COLUMN(N$4)))),"0")</f>
        <v>0</v>
      </c>
      <c r="O5" s="73" t="s">
        <v>27</v>
      </c>
      <c r="P5" s="36"/>
      <c r="Q5" s="37">
        <f t="shared" ref="Q5:Q24" si="1">(P5*100/10)/100</f>
        <v>0</v>
      </c>
      <c r="R5" s="38"/>
      <c r="S5" s="37">
        <f t="shared" ref="S5:S24" si="2">(R5*100/10)/100</f>
        <v>0</v>
      </c>
      <c r="T5" s="38"/>
      <c r="U5" s="39">
        <f t="shared" ref="U5:U24" si="3">(T5*100/10)/100</f>
        <v>0</v>
      </c>
      <c r="V5" s="38"/>
      <c r="W5" s="39">
        <f t="shared" ref="W5:W24" si="4">(V5*100/10)/100</f>
        <v>0</v>
      </c>
      <c r="X5" s="38" t="str">
        <f t="shared" ref="X5:X24" si="5">IF(AND(P5="",R5="",T5="",V5=""),"",P5+R5+T5+V5)</f>
        <v/>
      </c>
      <c r="Y5" s="40" t="str">
        <f t="shared" ref="Y5:Y24" si="6">IFERROR(RANK(X5,$X$5:$X$40,0),"")</f>
        <v/>
      </c>
      <c r="Z5" s="76" t="str">
        <f ca="1">IFERROR(IF(COUNTIF(Y$5:Y5,Y5)=1,SUM(OFFSET(INDIRECT("'Points attribués'!"&amp;ADDRESS(MATCH(Y5,'Points attribués'!$A$2:$A$15,0)+2,2)),0,0,COUNTIF(Y$5:Y$100,Y5),1))/COUNTIF(Y$5:Y$100,Y5),INDIRECT(ADDRESS(MATCH(Y5,Y$5:Y5,0)+ROW(Z$4),COLUMN(Z$4)))),"0")</f>
        <v>0</v>
      </c>
      <c r="AA5" s="42" t="s">
        <v>27</v>
      </c>
      <c r="AB5" s="49"/>
      <c r="AC5" s="50">
        <f t="shared" ref="AC5:AC24" si="7">(AB5*100/7)/100</f>
        <v>0</v>
      </c>
      <c r="AD5" s="51"/>
      <c r="AE5" s="52">
        <f t="shared" ref="AE5:AE24" si="8">(AD5*100/14)/100</f>
        <v>0</v>
      </c>
      <c r="AF5" s="53" t="str">
        <f t="shared" ref="AF5:AF24" si="9">IF(AND(AB5="",AD5=""),"",AB5+AD5)</f>
        <v/>
      </c>
      <c r="AG5" s="54" t="str">
        <f t="shared" ref="AG5:AG24" si="10">IFERROR(RANK(AF5,$AF$5:$AF$40,0),"")</f>
        <v/>
      </c>
      <c r="AH5" s="77" t="str">
        <f ca="1">IFERROR(IF(COUNTIF(AG$5:AG5,AG5)=1,SUM(OFFSET(INDIRECT("'Points attribués'!"&amp;ADDRESS(MATCH(AG5,'Points attribués'!$A$2:$A$15,0)+2,2)),0,0,COUNTIF(AG$5:AG$100,AG5),1))/COUNTIF(AG$5:AG$100,AG5),INDIRECT(ADDRESS(MATCH(AG5,AG$5:AG5,0)+ROW(AH$4),COLUMN(AH$4)))),"0")</f>
        <v>0</v>
      </c>
      <c r="AI5" s="55" t="s">
        <v>27</v>
      </c>
      <c r="AJ5" s="59"/>
      <c r="AK5" s="12">
        <f t="shared" ref="AK5:AK14" si="11">IF(AJ5&gt;10,0,IF(AND(0&lt;=AJ5,AJ5&lt;=1),10,IF(AND(1.1&lt;=AJ5,AJ5&lt;=2),9,IF(AND(2.1&lt;=AJ5,AJ5&lt;=3),8,IF(AND(3.1&lt;=AJ5,AJ5&lt;=4),7,IF(AND(4.1&lt;=AJ5,AJ5&lt;=5),6,IF(AND(5.1&lt;=AJ5,AJ5&lt;=6),5,IF(AND(6.1&lt;=AJ5,AJ5&lt;=7),4,IF(AND(7.1&lt;=AJ5,AJ5&lt;=8),3,IF(AND(8.1&lt;=AJ5,AJ5&lt;=9),2,IF(AND(9.1&lt;=AJ5,AJ5&lt;=10),1)))))))))))</f>
        <v>10</v>
      </c>
      <c r="AL5" s="60">
        <f t="shared" ref="AL5:AL23" si="12">IF(AJ5&gt;10,0,(100-AJ5*10)/100)</f>
        <v>1</v>
      </c>
      <c r="AM5" s="61"/>
      <c r="AN5" s="61"/>
      <c r="AO5" s="62">
        <f t="shared" ref="AO5:AO24" si="13">IF(AM5&gt;10,0,(100-AM5*10)/100)</f>
        <v>1</v>
      </c>
      <c r="AP5" s="13" t="str">
        <f t="shared" ref="AP5:AP24" si="14">IF(AND(AJ5="",AM5=""),"",AK5+AN5)</f>
        <v/>
      </c>
      <c r="AQ5" s="63" t="str">
        <f t="shared" ref="AQ5:AQ24" si="15">IFERROR(RANK(AP5,$AP$5:$AP$40,0),"")</f>
        <v/>
      </c>
      <c r="AR5" s="78" t="str">
        <f ca="1">IFERROR(IF(COUNTIF(AQ$5:AQ5,AQ5)=1,SUM(OFFSET(INDIRECT("'Points attribués'!"&amp;ADDRESS(MATCH(AQ5,'Points attribués'!$A$2:$A$15,0)+2,2)),0,0,COUNTIF(AQ$5:AQ$100,AQ5),1))/COUNTIF(AQ$5:AQ$100,AQ5),INDIRECT(ADDRESS(MATCH(AQ5,AQ$5:AQ5,0)+ROW(AR$4),COLUMN(AR$4)))),"0")</f>
        <v>0</v>
      </c>
      <c r="AS5" s="64" t="s">
        <v>27</v>
      </c>
      <c r="AT5" s="69">
        <v>31</v>
      </c>
      <c r="AU5" s="70">
        <f t="shared" ref="AU5:AU24" si="16">IFERROR(RANK(AT5,$AT$5:$AT$40,1),"")</f>
        <v>2</v>
      </c>
      <c r="AV5" s="79">
        <f ca="1">IFERROR(IF(COUNTIF(AU$5:AU5,AU5)=1,SUM(OFFSET(INDIRECT("'Points attribués'!"&amp;ADDRESS(MATCH(AU5,'Points attribués'!$A$2:$A$15,0)+2,2)),0,0,COUNTIF(AU$5:AU$100,AU5),1))/COUNTIF(AU$5:AU$100,AU5),INDIRECT(ADDRESS(MATCH(AU5,AU$5:AU5,0)+ROW(AV$4),COLUMN(AV$4)))),"0")</f>
        <v>20</v>
      </c>
      <c r="AW5" s="80" t="s">
        <v>27</v>
      </c>
      <c r="AX5" s="15">
        <f t="shared" ref="AX5:AX28" ca="1" si="17">N5+Z5+AH5+AR5+AV5</f>
        <v>20</v>
      </c>
      <c r="AY5" s="11">
        <f t="shared" ref="AY5:AY28" ca="1" si="18">IF(AX5=0,"",RANK(AX5,$AX$5:$AX$40,0))</f>
        <v>2</v>
      </c>
      <c r="AZ5" s="81">
        <f ca="1">IFERROR(IF(COUNTIF(AY$5:AY5,AY5)=1,SUM(OFFSET(INDIRECT("'Points attribués'!"&amp;ADDRESS(MATCH(AY5,'Points attribués'!$A$2:$A$15,0)+2,2)),0,0,COUNTIF(AY$5:AY$100,AY5),1))/COUNTIF(AY$5:AY$100,AY5),INDIRECT(ADDRESS(MATCH(AY5,AY$5:AY5,0)+ROW(AZ$4),COLUMN(AZ$4)))),"0")</f>
        <v>20</v>
      </c>
      <c r="BA5" s="10" t="s">
        <v>27</v>
      </c>
    </row>
    <row r="6" spans="1:53" ht="14.45" x14ac:dyDescent="0.35">
      <c r="A6" s="2"/>
      <c r="B6" s="2"/>
      <c r="C6" s="2"/>
      <c r="D6" s="26"/>
      <c r="E6" s="27">
        <f t="shared" ref="E6:E11" si="19">(D6*100/20)/100</f>
        <v>0</v>
      </c>
      <c r="F6" s="26"/>
      <c r="G6" s="27">
        <f t="shared" ref="G6:G24" si="20">(F6*100/20)/100</f>
        <v>0</v>
      </c>
      <c r="H6" s="26"/>
      <c r="I6" s="27">
        <f t="shared" ref="I6:I24" si="21">(H6*100/20)/100</f>
        <v>0</v>
      </c>
      <c r="J6" s="26"/>
      <c r="K6" s="27">
        <f t="shared" ref="K6:K24" si="22">(J6*100/20)/100</f>
        <v>0</v>
      </c>
      <c r="L6" s="28" t="str">
        <f t="shared" si="0"/>
        <v/>
      </c>
      <c r="M6" s="29" t="str">
        <f t="shared" ref="M6:M24" si="23">IFERROR(RANK(L6,$L$5:$L$40,0),"")</f>
        <v/>
      </c>
      <c r="N6" s="74" t="str">
        <f ca="1">IFERROR(IF(COUNTIF(M$5:M6,M6)=1,SUM(OFFSET(INDIRECT("'Points attribués'!"&amp;ADDRESS(MATCH(M6,'Points attribués'!$A$2:$A$15,0)+2,2)),0,0,COUNTIF(M$5:M$100,M6),1))/COUNTIF(M$5:M$100,M6),INDIRECT(ADDRESS(MATCH(M6,M$5:M6,0)+ROW(N$4),COLUMN(N$4)))),"0")</f>
        <v>0</v>
      </c>
      <c r="O6" s="75" t="s">
        <v>27</v>
      </c>
      <c r="P6" s="41"/>
      <c r="Q6" s="39">
        <f t="shared" si="1"/>
        <v>0</v>
      </c>
      <c r="R6" s="41"/>
      <c r="S6" s="39">
        <f t="shared" si="2"/>
        <v>0</v>
      </c>
      <c r="T6" s="41"/>
      <c r="U6" s="39">
        <f t="shared" si="3"/>
        <v>0</v>
      </c>
      <c r="V6" s="41"/>
      <c r="W6" s="39">
        <f t="shared" si="4"/>
        <v>0</v>
      </c>
      <c r="X6" s="38" t="str">
        <f t="shared" si="5"/>
        <v/>
      </c>
      <c r="Y6" s="40" t="str">
        <f t="shared" si="6"/>
        <v/>
      </c>
      <c r="Z6" s="76" t="str">
        <f ca="1">IFERROR(IF(COUNTIF(Y$5:Y6,Y6)=1,SUM(OFFSET(INDIRECT("'Points attribués'!"&amp;ADDRESS(MATCH(Y6,'Points attribués'!$A$2:$A$15,0)+2,2)),0,0,COUNTIF(Y$5:Y$100,Y6),1))/COUNTIF(Y$5:Y$100,Y6),INDIRECT(ADDRESS(MATCH(Y6,Y$5:Y6,0)+ROW(Z$4),COLUMN(Z$4)))),"0")</f>
        <v>0</v>
      </c>
      <c r="AA6" s="42" t="s">
        <v>27</v>
      </c>
      <c r="AB6" s="49"/>
      <c r="AC6" s="50">
        <f t="shared" si="7"/>
        <v>0</v>
      </c>
      <c r="AD6" s="49"/>
      <c r="AE6" s="52">
        <f t="shared" si="8"/>
        <v>0</v>
      </c>
      <c r="AF6" s="53" t="str">
        <f t="shared" si="9"/>
        <v/>
      </c>
      <c r="AG6" s="54" t="str">
        <f t="shared" si="10"/>
        <v/>
      </c>
      <c r="AH6" s="77" t="str">
        <f ca="1">IFERROR(IF(COUNTIF(AG$5:AG6,AG6)=1,SUM(OFFSET(INDIRECT("'Points attribués'!"&amp;ADDRESS(MATCH(AG6,'Points attribués'!$A$2:$A$15,0)+2,2)),0,0,COUNTIF(AG$5:AG$100,AG6),1))/COUNTIF(AG$5:AG$100,AG6),INDIRECT(ADDRESS(MATCH(AG6,AG$5:AG6,0)+ROW(AH$4),COLUMN(AH$4)))),"0")</f>
        <v>0</v>
      </c>
      <c r="AI6" s="55" t="s">
        <v>27</v>
      </c>
      <c r="AJ6" s="59"/>
      <c r="AK6" s="12">
        <f t="shared" si="11"/>
        <v>10</v>
      </c>
      <c r="AL6" s="60">
        <f t="shared" si="12"/>
        <v>1</v>
      </c>
      <c r="AM6" s="61"/>
      <c r="AN6" s="61"/>
      <c r="AO6" s="62">
        <f t="shared" si="13"/>
        <v>1</v>
      </c>
      <c r="AP6" s="13" t="str">
        <f t="shared" si="14"/>
        <v/>
      </c>
      <c r="AQ6" s="63" t="str">
        <f t="shared" si="15"/>
        <v/>
      </c>
      <c r="AR6" s="78" t="str">
        <f ca="1">IFERROR(IF(COUNTIF(AQ$5:AQ6,AQ6)=1,SUM(OFFSET(INDIRECT("'Points attribués'!"&amp;ADDRESS(MATCH(AQ6,'Points attribués'!$A$2:$A$15,0)+2,2)),0,0,COUNTIF(AQ$5:AQ$100,AQ6),1))/COUNTIF(AQ$5:AQ$100,AQ6),INDIRECT(ADDRESS(MATCH(AQ6,AQ$5:AQ6,0)+ROW(AR$4),COLUMN(AR$4)))),"0")</f>
        <v>0</v>
      </c>
      <c r="AS6" s="64" t="s">
        <v>27</v>
      </c>
      <c r="AT6" s="71">
        <v>33</v>
      </c>
      <c r="AU6" s="70">
        <f t="shared" si="16"/>
        <v>9</v>
      </c>
      <c r="AV6" s="79">
        <f ca="1">IFERROR(IF(COUNTIF(AU$5:AU6,AU6)=1,SUM(OFFSET(INDIRECT("'Points attribués'!"&amp;ADDRESS(MATCH(AU6,'Points attribués'!$A$2:$A$15,0)+2,2)),0,0,COUNTIF(AU$5:AU$100,AU6),1))/COUNTIF(AU$5:AU$100,AU6),INDIRECT(ADDRESS(MATCH(AU6,AU$5:AU6,0)+ROW(AV$4),COLUMN(AV$4)))),"0")</f>
        <v>9</v>
      </c>
      <c r="AW6" s="80" t="s">
        <v>27</v>
      </c>
      <c r="AX6" s="15">
        <f t="shared" ca="1" si="17"/>
        <v>9</v>
      </c>
      <c r="AY6" s="11">
        <f t="shared" ca="1" si="18"/>
        <v>9</v>
      </c>
      <c r="AZ6" s="81">
        <f ca="1">IFERROR(IF(COUNTIF(AY$5:AY6,AY6)=1,SUM(OFFSET(INDIRECT("'Points attribués'!"&amp;ADDRESS(MATCH(AY6,'Points attribués'!$A$2:$A$15,0)+2,2)),0,0,COUNTIF(AY$5:AY$100,AY6),1))/COUNTIF(AY$5:AY$100,AY6),INDIRECT(ADDRESS(MATCH(AY6,AY$5:AY6,0)+ROW(AZ$4),COLUMN(AZ$4)))),"0")</f>
        <v>9</v>
      </c>
      <c r="BA6" s="10" t="s">
        <v>27</v>
      </c>
    </row>
    <row r="7" spans="1:53" ht="14.45" x14ac:dyDescent="0.35">
      <c r="A7" s="2"/>
      <c r="B7" s="2"/>
      <c r="C7" s="2"/>
      <c r="D7" s="26"/>
      <c r="E7" s="27">
        <f t="shared" si="19"/>
        <v>0</v>
      </c>
      <c r="F7" s="26"/>
      <c r="G7" s="27">
        <f t="shared" si="20"/>
        <v>0</v>
      </c>
      <c r="H7" s="26"/>
      <c r="I7" s="27">
        <f t="shared" si="21"/>
        <v>0</v>
      </c>
      <c r="J7" s="26"/>
      <c r="K7" s="27">
        <f t="shared" si="22"/>
        <v>0</v>
      </c>
      <c r="L7" s="28" t="str">
        <f t="shared" si="0"/>
        <v/>
      </c>
      <c r="M7" s="29" t="str">
        <f t="shared" si="23"/>
        <v/>
      </c>
      <c r="N7" s="74" t="str">
        <f ca="1">IFERROR(IF(COUNTIF(M$5:M7,M7)=1,SUM(OFFSET(INDIRECT("'Points attribués'!"&amp;ADDRESS(MATCH(M7,'Points attribués'!$A$2:$A$15,0)+2,2)),0,0,COUNTIF(M$5:M$100,M7),1))/COUNTIF(M$5:M$100,M7),INDIRECT(ADDRESS(MATCH(M7,M$5:M7,0)+ROW(N$4),COLUMN(N$4)))),"0")</f>
        <v>0</v>
      </c>
      <c r="O7" s="75" t="s">
        <v>27</v>
      </c>
      <c r="P7" s="41"/>
      <c r="Q7" s="39">
        <f t="shared" si="1"/>
        <v>0</v>
      </c>
      <c r="R7" s="41"/>
      <c r="S7" s="39">
        <f t="shared" si="2"/>
        <v>0</v>
      </c>
      <c r="T7" s="41"/>
      <c r="U7" s="39">
        <f t="shared" si="3"/>
        <v>0</v>
      </c>
      <c r="V7" s="41"/>
      <c r="W7" s="39">
        <f t="shared" si="4"/>
        <v>0</v>
      </c>
      <c r="X7" s="38" t="str">
        <f t="shared" si="5"/>
        <v/>
      </c>
      <c r="Y7" s="40" t="str">
        <f t="shared" si="6"/>
        <v/>
      </c>
      <c r="Z7" s="76" t="str">
        <f ca="1">IFERROR(IF(COUNTIF(Y$5:Y7,Y7)=1,SUM(OFFSET(INDIRECT("'Points attribués'!"&amp;ADDRESS(MATCH(Y7,'Points attribués'!$A$2:$A$15,0)+2,2)),0,0,COUNTIF(Y$5:Y$100,Y7),1))/COUNTIF(Y$5:Y$100,Y7),INDIRECT(ADDRESS(MATCH(Y7,Y$5:Y7,0)+ROW(Z$4),COLUMN(Z$4)))),"0")</f>
        <v>0</v>
      </c>
      <c r="AA7" s="42" t="s">
        <v>27</v>
      </c>
      <c r="AB7" s="49"/>
      <c r="AC7" s="50">
        <f t="shared" si="7"/>
        <v>0</v>
      </c>
      <c r="AD7" s="49"/>
      <c r="AE7" s="52">
        <f t="shared" si="8"/>
        <v>0</v>
      </c>
      <c r="AF7" s="53" t="str">
        <f t="shared" si="9"/>
        <v/>
      </c>
      <c r="AG7" s="54" t="str">
        <f t="shared" si="10"/>
        <v/>
      </c>
      <c r="AH7" s="77" t="str">
        <f ca="1">IFERROR(IF(COUNTIF(AG$5:AG7,AG7)=1,SUM(OFFSET(INDIRECT("'Points attribués'!"&amp;ADDRESS(MATCH(AG7,'Points attribués'!$A$2:$A$15,0)+2,2)),0,0,COUNTIF(AG$5:AG$100,AG7),1))/COUNTIF(AG$5:AG$100,AG7),INDIRECT(ADDRESS(MATCH(AG7,AG$5:AG7,0)+ROW(AH$4),COLUMN(AH$4)))),"0")</f>
        <v>0</v>
      </c>
      <c r="AI7" s="55" t="s">
        <v>27</v>
      </c>
      <c r="AJ7" s="59"/>
      <c r="AK7" s="12">
        <f t="shared" si="11"/>
        <v>10</v>
      </c>
      <c r="AL7" s="60">
        <f t="shared" si="12"/>
        <v>1</v>
      </c>
      <c r="AM7" s="65"/>
      <c r="AN7" s="13"/>
      <c r="AO7" s="62">
        <f t="shared" si="13"/>
        <v>1</v>
      </c>
      <c r="AP7" s="13" t="str">
        <f t="shared" si="14"/>
        <v/>
      </c>
      <c r="AQ7" s="63" t="str">
        <f t="shared" si="15"/>
        <v/>
      </c>
      <c r="AR7" s="78" t="str">
        <f ca="1">IFERROR(IF(COUNTIF(AQ$5:AQ7,AQ7)=1,SUM(OFFSET(INDIRECT("'Points attribués'!"&amp;ADDRESS(MATCH(AQ7,'Points attribués'!$A$2:$A$15,0)+2,2)),0,0,COUNTIF(AQ$5:AQ$100,AQ7),1))/COUNTIF(AQ$5:AQ$100,AQ7),INDIRECT(ADDRESS(MATCH(AQ7,AQ$5:AQ7,0)+ROW(AR$4),COLUMN(AR$4)))),"0")</f>
        <v>0</v>
      </c>
      <c r="AS7" s="64" t="s">
        <v>27</v>
      </c>
      <c r="AT7" s="71">
        <v>28</v>
      </c>
      <c r="AU7" s="70">
        <f t="shared" si="16"/>
        <v>1</v>
      </c>
      <c r="AV7" s="79">
        <f ca="1">IFERROR(IF(COUNTIF(AU$5:AU7,AU7)=1,SUM(OFFSET(INDIRECT("'Points attribués'!"&amp;ADDRESS(MATCH(AU7,'Points attribués'!$A$2:$A$15,0)+2,2)),0,0,COUNTIF(AU$5:AU$100,AU7),1))/COUNTIF(AU$5:AU$100,AU7),INDIRECT(ADDRESS(MATCH(AU7,AU$5:AU7,0)+ROW(AV$4),COLUMN(AV$4)))),"0")</f>
        <v>26</v>
      </c>
      <c r="AW7" s="80" t="s">
        <v>27</v>
      </c>
      <c r="AX7" s="15">
        <f t="shared" ca="1" si="17"/>
        <v>26</v>
      </c>
      <c r="AY7" s="11">
        <f t="shared" ca="1" si="18"/>
        <v>1</v>
      </c>
      <c r="AZ7" s="81">
        <f ca="1">IFERROR(IF(COUNTIF(AY$5:AY7,AY7)=1,SUM(OFFSET(INDIRECT("'Points attribués'!"&amp;ADDRESS(MATCH(AY7,'Points attribués'!$A$2:$A$15,0)+2,2)),0,0,COUNTIF(AY$5:AY$100,AY7),1))/COUNTIF(AY$5:AY$100,AY7),INDIRECT(ADDRESS(MATCH(AY7,AY$5:AY7,0)+ROW(AZ$4),COLUMN(AZ$4)))),"0")</f>
        <v>26</v>
      </c>
      <c r="BA7" s="10" t="s">
        <v>27</v>
      </c>
    </row>
    <row r="8" spans="1:53" ht="14.45" x14ac:dyDescent="0.35">
      <c r="A8" s="2"/>
      <c r="B8" s="2"/>
      <c r="C8" s="2"/>
      <c r="D8" s="26"/>
      <c r="E8" s="27">
        <f t="shared" si="19"/>
        <v>0</v>
      </c>
      <c r="F8" s="26"/>
      <c r="G8" s="27">
        <f t="shared" si="20"/>
        <v>0</v>
      </c>
      <c r="H8" s="26"/>
      <c r="I8" s="27">
        <f t="shared" si="21"/>
        <v>0</v>
      </c>
      <c r="J8" s="26"/>
      <c r="K8" s="27">
        <f t="shared" si="22"/>
        <v>0</v>
      </c>
      <c r="L8" s="28" t="str">
        <f t="shared" si="0"/>
        <v/>
      </c>
      <c r="M8" s="29" t="str">
        <f t="shared" si="23"/>
        <v/>
      </c>
      <c r="N8" s="74" t="str">
        <f ca="1">IFERROR(IF(COUNTIF(M$5:M8,M8)=1,SUM(OFFSET(INDIRECT("'Points attribués'!"&amp;ADDRESS(MATCH(M8,'Points attribués'!$A$2:$A$15,0)+2,2)),0,0,COUNTIF(M$5:M$100,M8),1))/COUNTIF(M$5:M$100,M8),INDIRECT(ADDRESS(MATCH(M8,M$5:M8,0)+ROW(N$4),COLUMN(N$4)))),"0")</f>
        <v>0</v>
      </c>
      <c r="O8" s="75" t="s">
        <v>27</v>
      </c>
      <c r="P8" s="41"/>
      <c r="Q8" s="39">
        <f t="shared" si="1"/>
        <v>0</v>
      </c>
      <c r="R8" s="41"/>
      <c r="S8" s="39">
        <f t="shared" si="2"/>
        <v>0</v>
      </c>
      <c r="T8" s="41"/>
      <c r="U8" s="39">
        <f t="shared" si="3"/>
        <v>0</v>
      </c>
      <c r="V8" s="41"/>
      <c r="W8" s="39">
        <f t="shared" si="4"/>
        <v>0</v>
      </c>
      <c r="X8" s="38" t="str">
        <f t="shared" si="5"/>
        <v/>
      </c>
      <c r="Y8" s="40" t="str">
        <f t="shared" si="6"/>
        <v/>
      </c>
      <c r="Z8" s="76" t="str">
        <f ca="1">IFERROR(IF(COUNTIF(Y$5:Y8,Y8)=1,SUM(OFFSET(INDIRECT("'Points attribués'!"&amp;ADDRESS(MATCH(Y8,'Points attribués'!$A$2:$A$15,0)+2,2)),0,0,COUNTIF(Y$5:Y$100,Y8),1))/COUNTIF(Y$5:Y$100,Y8),INDIRECT(ADDRESS(MATCH(Y8,Y$5:Y8,0)+ROW(Z$4),COLUMN(Z$4)))),"0")</f>
        <v>0</v>
      </c>
      <c r="AA8" s="42" t="s">
        <v>27</v>
      </c>
      <c r="AB8" s="49"/>
      <c r="AC8" s="50">
        <f t="shared" si="7"/>
        <v>0</v>
      </c>
      <c r="AD8" s="49"/>
      <c r="AE8" s="52">
        <f t="shared" si="8"/>
        <v>0</v>
      </c>
      <c r="AF8" s="53" t="str">
        <f t="shared" si="9"/>
        <v/>
      </c>
      <c r="AG8" s="54" t="str">
        <f t="shared" si="10"/>
        <v/>
      </c>
      <c r="AH8" s="77" t="str">
        <f ca="1">IFERROR(IF(COUNTIF(AG$5:AG8,AG8)=1,SUM(OFFSET(INDIRECT("'Points attribués'!"&amp;ADDRESS(MATCH(AG8,'Points attribués'!$A$2:$A$15,0)+2,2)),0,0,COUNTIF(AG$5:AG$100,AG8),1))/COUNTIF(AG$5:AG$100,AG8),INDIRECT(ADDRESS(MATCH(AG8,AG$5:AG8,0)+ROW(AH$4),COLUMN(AH$4)))),"0")</f>
        <v>0</v>
      </c>
      <c r="AI8" s="55" t="s">
        <v>27</v>
      </c>
      <c r="AJ8" s="59"/>
      <c r="AK8" s="12">
        <f t="shared" si="11"/>
        <v>10</v>
      </c>
      <c r="AL8" s="60">
        <f t="shared" si="12"/>
        <v>1</v>
      </c>
      <c r="AM8" s="61"/>
      <c r="AN8" s="61"/>
      <c r="AO8" s="62">
        <f t="shared" si="13"/>
        <v>1</v>
      </c>
      <c r="AP8" s="13" t="str">
        <f t="shared" si="14"/>
        <v/>
      </c>
      <c r="AQ8" s="63" t="str">
        <f t="shared" si="15"/>
        <v/>
      </c>
      <c r="AR8" s="78" t="str">
        <f ca="1">IFERROR(IF(COUNTIF(AQ$5:AQ8,AQ8)=1,SUM(OFFSET(INDIRECT("'Points attribués'!"&amp;ADDRESS(MATCH(AQ8,'Points attribués'!$A$2:$A$15,0)+2,2)),0,0,COUNTIF(AQ$5:AQ$100,AQ8),1))/COUNTIF(AQ$5:AQ$100,AQ8),INDIRECT(ADDRESS(MATCH(AQ8,AQ$5:AQ8,0)+ROW(AR$4),COLUMN(AR$4)))),"0")</f>
        <v>0</v>
      </c>
      <c r="AS8" s="64" t="s">
        <v>27</v>
      </c>
      <c r="AT8" s="71">
        <v>32</v>
      </c>
      <c r="AU8" s="70">
        <f t="shared" si="16"/>
        <v>7</v>
      </c>
      <c r="AV8" s="79">
        <f ca="1">IFERROR(IF(COUNTIF(AU$5:AU8,AU8)=1,SUM(OFFSET(INDIRECT("'Points attribués'!"&amp;ADDRESS(MATCH(AU8,'Points attribués'!$A$2:$A$15,0)+2,2)),0,0,COUNTIF(AU$5:AU$100,AU8),1))/COUNTIF(AU$5:AU$100,AU8),INDIRECT(ADDRESS(MATCH(AU8,AU$5:AU8,0)+ROW(AV$4),COLUMN(AV$4)))),"0")</f>
        <v>13</v>
      </c>
      <c r="AW8" s="80" t="s">
        <v>27</v>
      </c>
      <c r="AX8" s="15">
        <f t="shared" ca="1" si="17"/>
        <v>13</v>
      </c>
      <c r="AY8" s="11">
        <f t="shared" ca="1" si="18"/>
        <v>7</v>
      </c>
      <c r="AZ8" s="81">
        <f ca="1">IFERROR(IF(COUNTIF(AY$5:AY8,AY8)=1,SUM(OFFSET(INDIRECT("'Points attribués'!"&amp;ADDRESS(MATCH(AY8,'Points attribués'!$A$2:$A$15,0)+2,2)),0,0,COUNTIF(AY$5:AY$100,AY8),1))/COUNTIF(AY$5:AY$100,AY8),INDIRECT(ADDRESS(MATCH(AY8,AY$5:AY8,0)+ROW(AZ$4),COLUMN(AZ$4)))),"0")</f>
        <v>13</v>
      </c>
      <c r="BA8" s="10" t="s">
        <v>27</v>
      </c>
    </row>
    <row r="9" spans="1:53" ht="14.45" x14ac:dyDescent="0.35">
      <c r="A9" s="2"/>
      <c r="B9" s="7"/>
      <c r="C9" s="2"/>
      <c r="D9" s="26"/>
      <c r="E9" s="27">
        <f t="shared" si="19"/>
        <v>0</v>
      </c>
      <c r="F9" s="26"/>
      <c r="G9" s="27">
        <f t="shared" si="20"/>
        <v>0</v>
      </c>
      <c r="H9" s="26"/>
      <c r="I9" s="27">
        <f t="shared" si="21"/>
        <v>0</v>
      </c>
      <c r="J9" s="26"/>
      <c r="K9" s="27">
        <f t="shared" si="22"/>
        <v>0</v>
      </c>
      <c r="L9" s="28" t="str">
        <f t="shared" si="0"/>
        <v/>
      </c>
      <c r="M9" s="29" t="str">
        <f t="shared" si="23"/>
        <v/>
      </c>
      <c r="N9" s="74" t="str">
        <f ca="1">IFERROR(IF(COUNTIF(M$5:M9,M9)=1,SUM(OFFSET(INDIRECT("'Points attribués'!"&amp;ADDRESS(MATCH(M9,'Points attribués'!$A$2:$A$15,0)+2,2)),0,0,COUNTIF(M$5:M$100,M9),1))/COUNTIF(M$5:M$100,M9),INDIRECT(ADDRESS(MATCH(M9,M$5:M9,0)+ROW(N$4),COLUMN(N$4)))),"0")</f>
        <v>0</v>
      </c>
      <c r="O9" s="75" t="s">
        <v>27</v>
      </c>
      <c r="P9" s="41"/>
      <c r="Q9" s="39">
        <f t="shared" si="1"/>
        <v>0</v>
      </c>
      <c r="R9" s="41"/>
      <c r="S9" s="39">
        <f t="shared" si="2"/>
        <v>0</v>
      </c>
      <c r="T9" s="41"/>
      <c r="U9" s="39">
        <f t="shared" si="3"/>
        <v>0</v>
      </c>
      <c r="V9" s="41"/>
      <c r="W9" s="39">
        <f t="shared" si="4"/>
        <v>0</v>
      </c>
      <c r="X9" s="38" t="str">
        <f t="shared" si="5"/>
        <v/>
      </c>
      <c r="Y9" s="40" t="str">
        <f t="shared" si="6"/>
        <v/>
      </c>
      <c r="Z9" s="76" t="str">
        <f ca="1">IFERROR(IF(COUNTIF(Y$5:Y9,Y9)=1,SUM(OFFSET(INDIRECT("'Points attribués'!"&amp;ADDRESS(MATCH(Y9,'Points attribués'!$A$2:$A$15,0)+2,2)),0,0,COUNTIF(Y$5:Y$100,Y9),1))/COUNTIF(Y$5:Y$100,Y9),INDIRECT(ADDRESS(MATCH(Y9,Y$5:Y9,0)+ROW(Z$4),COLUMN(Z$4)))),"0")</f>
        <v>0</v>
      </c>
      <c r="AA9" s="42" t="s">
        <v>27</v>
      </c>
      <c r="AB9" s="49"/>
      <c r="AC9" s="50">
        <f t="shared" si="7"/>
        <v>0</v>
      </c>
      <c r="AD9" s="49"/>
      <c r="AE9" s="52">
        <f t="shared" si="8"/>
        <v>0</v>
      </c>
      <c r="AF9" s="53" t="str">
        <f t="shared" si="9"/>
        <v/>
      </c>
      <c r="AG9" s="54" t="str">
        <f t="shared" si="10"/>
        <v/>
      </c>
      <c r="AH9" s="77" t="str">
        <f ca="1">IFERROR(IF(COUNTIF(AG$5:AG9,AG9)=1,SUM(OFFSET(INDIRECT("'Points attribués'!"&amp;ADDRESS(MATCH(AG9,'Points attribués'!$A$2:$A$15,0)+2,2)),0,0,COUNTIF(AG$5:AG$100,AG9),1))/COUNTIF(AG$5:AG$100,AG9),INDIRECT(ADDRESS(MATCH(AG9,AG$5:AG9,0)+ROW(AH$4),COLUMN(AH$4)))),"0")</f>
        <v>0</v>
      </c>
      <c r="AI9" s="55" t="s">
        <v>27</v>
      </c>
      <c r="AJ9" s="59"/>
      <c r="AK9" s="12">
        <f t="shared" si="11"/>
        <v>10</v>
      </c>
      <c r="AL9" s="60">
        <f t="shared" si="12"/>
        <v>1</v>
      </c>
      <c r="AM9" s="61"/>
      <c r="AN9" s="61"/>
      <c r="AO9" s="62">
        <f t="shared" si="13"/>
        <v>1</v>
      </c>
      <c r="AP9" s="13" t="str">
        <f t="shared" si="14"/>
        <v/>
      </c>
      <c r="AQ9" s="63" t="str">
        <f t="shared" si="15"/>
        <v/>
      </c>
      <c r="AR9" s="78" t="str">
        <f ca="1">IFERROR(IF(COUNTIF(AQ$5:AQ9,AQ9)=1,SUM(OFFSET(INDIRECT("'Points attribués'!"&amp;ADDRESS(MATCH(AQ9,'Points attribués'!$A$2:$A$15,0)+2,2)),0,0,COUNTIF(AQ$5:AQ$100,AQ9),1))/COUNTIF(AQ$5:AQ$100,AQ9),INDIRECT(ADDRESS(MATCH(AQ9,AQ$5:AQ9,0)+ROW(AR$4),COLUMN(AR$4)))),"0")</f>
        <v>0</v>
      </c>
      <c r="AS9" s="64" t="s">
        <v>27</v>
      </c>
      <c r="AT9" s="71">
        <v>32</v>
      </c>
      <c r="AU9" s="70">
        <f t="shared" si="16"/>
        <v>7</v>
      </c>
      <c r="AV9" s="79">
        <f ca="1">IFERROR(IF(COUNTIF(AU$5:AU9,AU9)=1,SUM(OFFSET(INDIRECT("'Points attribués'!"&amp;ADDRESS(MATCH(AU9,'Points attribués'!$A$2:$A$15,0)+2,2)),0,0,COUNTIF(AU$5:AU$100,AU9),1))/COUNTIF(AU$5:AU$100,AU9),INDIRECT(ADDRESS(MATCH(AU9,AU$5:AU9,0)+ROW(AV$4),COLUMN(AV$4)))),"0")</f>
        <v>13</v>
      </c>
      <c r="AW9" s="80" t="s">
        <v>27</v>
      </c>
      <c r="AX9" s="15">
        <f t="shared" ca="1" si="17"/>
        <v>13</v>
      </c>
      <c r="AY9" s="11">
        <f t="shared" ca="1" si="18"/>
        <v>7</v>
      </c>
      <c r="AZ9" s="81">
        <f ca="1">IFERROR(IF(COUNTIF(AY$5:AY9,AY9)=1,SUM(OFFSET(INDIRECT("'Points attribués'!"&amp;ADDRESS(MATCH(AY9,'Points attribués'!$A$2:$A$15,0)+2,2)),0,0,COUNTIF(AY$5:AY$100,AY9),1))/COUNTIF(AY$5:AY$100,AY9),INDIRECT(ADDRESS(MATCH(AY9,AY$5:AY9,0)+ROW(AZ$4),COLUMN(AZ$4)))),"0")</f>
        <v>13</v>
      </c>
      <c r="BA9" s="10" t="s">
        <v>27</v>
      </c>
    </row>
    <row r="10" spans="1:53" ht="14.45" x14ac:dyDescent="0.35">
      <c r="A10" s="2"/>
      <c r="B10" s="2"/>
      <c r="C10" s="2"/>
      <c r="D10" s="26"/>
      <c r="E10" s="27">
        <f t="shared" si="19"/>
        <v>0</v>
      </c>
      <c r="F10" s="26"/>
      <c r="G10" s="27">
        <f t="shared" si="20"/>
        <v>0</v>
      </c>
      <c r="H10" s="26"/>
      <c r="I10" s="27">
        <f t="shared" si="21"/>
        <v>0</v>
      </c>
      <c r="J10" s="26"/>
      <c r="K10" s="27">
        <f t="shared" si="22"/>
        <v>0</v>
      </c>
      <c r="L10" s="28" t="str">
        <f t="shared" si="0"/>
        <v/>
      </c>
      <c r="M10" s="29" t="str">
        <f t="shared" si="23"/>
        <v/>
      </c>
      <c r="N10" s="74" t="str">
        <f ca="1">IFERROR(IF(COUNTIF(M$5:M10,M10)=1,SUM(OFFSET(INDIRECT("'Points attribués'!"&amp;ADDRESS(MATCH(M10,'Points attribués'!$A$2:$A$15,0)+2,2)),0,0,COUNTIF(M$5:M$100,M10),1))/COUNTIF(M$5:M$100,M10),INDIRECT(ADDRESS(MATCH(M10,M$5:M10,0)+ROW(N$4),COLUMN(N$4)))),"0")</f>
        <v>0</v>
      </c>
      <c r="O10" s="75" t="s">
        <v>27</v>
      </c>
      <c r="P10" s="41"/>
      <c r="Q10" s="39">
        <f t="shared" si="1"/>
        <v>0</v>
      </c>
      <c r="R10" s="41"/>
      <c r="S10" s="39">
        <f t="shared" si="2"/>
        <v>0</v>
      </c>
      <c r="T10" s="41"/>
      <c r="U10" s="39">
        <f t="shared" si="3"/>
        <v>0</v>
      </c>
      <c r="V10" s="41"/>
      <c r="W10" s="39">
        <f t="shared" si="4"/>
        <v>0</v>
      </c>
      <c r="X10" s="38" t="str">
        <f t="shared" si="5"/>
        <v/>
      </c>
      <c r="Y10" s="40" t="str">
        <f t="shared" si="6"/>
        <v/>
      </c>
      <c r="Z10" s="76" t="str">
        <f ca="1">IFERROR(IF(COUNTIF(Y$5:Y10,Y10)=1,SUM(OFFSET(INDIRECT("'Points attribués'!"&amp;ADDRESS(MATCH(Y10,'Points attribués'!$A$2:$A$15,0)+2,2)),0,0,COUNTIF(Y$5:Y$100,Y10),1))/COUNTIF(Y$5:Y$100,Y10),INDIRECT(ADDRESS(MATCH(Y10,Y$5:Y10,0)+ROW(Z$4),COLUMN(Z$4)))),"0")</f>
        <v>0</v>
      </c>
      <c r="AA10" s="42" t="s">
        <v>27</v>
      </c>
      <c r="AB10" s="49"/>
      <c r="AC10" s="50">
        <f t="shared" si="7"/>
        <v>0</v>
      </c>
      <c r="AD10" s="49"/>
      <c r="AE10" s="52">
        <f t="shared" si="8"/>
        <v>0</v>
      </c>
      <c r="AF10" s="53" t="str">
        <f t="shared" si="9"/>
        <v/>
      </c>
      <c r="AG10" s="54" t="str">
        <f t="shared" si="10"/>
        <v/>
      </c>
      <c r="AH10" s="77" t="str">
        <f ca="1">IFERROR(IF(COUNTIF(AG$5:AG10,AG10)=1,SUM(OFFSET(INDIRECT("'Points attribués'!"&amp;ADDRESS(MATCH(AG10,'Points attribués'!$A$2:$A$15,0)+2,2)),0,0,COUNTIF(AG$5:AG$100,AG10),1))/COUNTIF(AG$5:AG$100,AG10),INDIRECT(ADDRESS(MATCH(AG10,AG$5:AG10,0)+ROW(AH$4),COLUMN(AH$4)))),"0")</f>
        <v>0</v>
      </c>
      <c r="AI10" s="55" t="s">
        <v>27</v>
      </c>
      <c r="AJ10" s="59"/>
      <c r="AK10" s="12">
        <f t="shared" si="11"/>
        <v>10</v>
      </c>
      <c r="AL10" s="60">
        <f t="shared" si="12"/>
        <v>1</v>
      </c>
      <c r="AM10" s="61"/>
      <c r="AN10" s="61"/>
      <c r="AO10" s="62">
        <f t="shared" si="13"/>
        <v>1</v>
      </c>
      <c r="AP10" s="13" t="str">
        <f t="shared" si="14"/>
        <v/>
      </c>
      <c r="AQ10" s="63" t="str">
        <f t="shared" si="15"/>
        <v/>
      </c>
      <c r="AR10" s="78" t="str">
        <f ca="1">IFERROR(IF(COUNTIF(AQ$5:AQ10,AQ10)=1,SUM(OFFSET(INDIRECT("'Points attribués'!"&amp;ADDRESS(MATCH(AQ10,'Points attribués'!$A$2:$A$15,0)+2,2)),0,0,COUNTIF(AQ$5:AQ$100,AQ10),1))/COUNTIF(AQ$5:AQ$100,AQ10),INDIRECT(ADDRESS(MATCH(AQ10,AQ$5:AQ10,0)+ROW(AR$4),COLUMN(AR$4)))),"0")</f>
        <v>0</v>
      </c>
      <c r="AS10" s="64" t="s">
        <v>27</v>
      </c>
      <c r="AT10" s="71">
        <v>31</v>
      </c>
      <c r="AU10" s="70">
        <f t="shared" si="16"/>
        <v>2</v>
      </c>
      <c r="AV10" s="79">
        <f ca="1">IFERROR(IF(COUNTIF(AU$5:AU10,AU10)=1,SUM(OFFSET(INDIRECT("'Points attribués'!"&amp;ADDRESS(MATCH(AU10,'Points attribués'!$A$2:$A$15,0)+2,2)),0,0,COUNTIF(AU$5:AU$100,AU10),1))/COUNTIF(AU$5:AU$100,AU10),INDIRECT(ADDRESS(MATCH(AU10,AU$5:AU10,0)+ROW(AV$4),COLUMN(AV$4)))),"0")</f>
        <v>20</v>
      </c>
      <c r="AW10" s="80" t="s">
        <v>27</v>
      </c>
      <c r="AX10" s="15">
        <f t="shared" ca="1" si="17"/>
        <v>20</v>
      </c>
      <c r="AY10" s="11">
        <f t="shared" ca="1" si="18"/>
        <v>2</v>
      </c>
      <c r="AZ10" s="81">
        <f ca="1">IFERROR(IF(COUNTIF(AY$5:AY10,AY10)=1,SUM(OFFSET(INDIRECT("'Points attribués'!"&amp;ADDRESS(MATCH(AY10,'Points attribués'!$A$2:$A$15,0)+2,2)),0,0,COUNTIF(AY$5:AY$100,AY10),1))/COUNTIF(AY$5:AY$100,AY10),INDIRECT(ADDRESS(MATCH(AY10,AY$5:AY10,0)+ROW(AZ$4),COLUMN(AZ$4)))),"0")</f>
        <v>20</v>
      </c>
      <c r="BA10" s="10" t="s">
        <v>27</v>
      </c>
    </row>
    <row r="11" spans="1:53" ht="14.45" x14ac:dyDescent="0.35">
      <c r="A11" s="2"/>
      <c r="B11" s="2"/>
      <c r="C11" s="2"/>
      <c r="D11" s="26"/>
      <c r="E11" s="27">
        <f t="shared" si="19"/>
        <v>0</v>
      </c>
      <c r="F11" s="26"/>
      <c r="G11" s="27">
        <f t="shared" si="20"/>
        <v>0</v>
      </c>
      <c r="H11" s="26"/>
      <c r="I11" s="27">
        <f t="shared" si="21"/>
        <v>0</v>
      </c>
      <c r="J11" s="26"/>
      <c r="K11" s="27">
        <f t="shared" si="22"/>
        <v>0</v>
      </c>
      <c r="L11" s="28" t="str">
        <f t="shared" si="0"/>
        <v/>
      </c>
      <c r="M11" s="29" t="str">
        <f t="shared" si="23"/>
        <v/>
      </c>
      <c r="N11" s="74" t="str">
        <f ca="1">IFERROR(IF(COUNTIF(M$5:M11,M11)=1,SUM(OFFSET(INDIRECT("'Points attribués'!"&amp;ADDRESS(MATCH(M11,'Points attribués'!$A$2:$A$15,0)+2,2)),0,0,COUNTIF(M$5:M$100,M11),1))/COUNTIF(M$5:M$100,M11),INDIRECT(ADDRESS(MATCH(M11,M$5:M11,0)+ROW(N$4),COLUMN(N$4)))),"0")</f>
        <v>0</v>
      </c>
      <c r="O11" s="75" t="s">
        <v>27</v>
      </c>
      <c r="P11" s="41"/>
      <c r="Q11" s="39">
        <f t="shared" si="1"/>
        <v>0</v>
      </c>
      <c r="R11" s="41"/>
      <c r="S11" s="39">
        <f t="shared" si="2"/>
        <v>0</v>
      </c>
      <c r="T11" s="41"/>
      <c r="U11" s="39">
        <f t="shared" si="3"/>
        <v>0</v>
      </c>
      <c r="V11" s="41"/>
      <c r="W11" s="39">
        <f t="shared" si="4"/>
        <v>0</v>
      </c>
      <c r="X11" s="38" t="str">
        <f t="shared" si="5"/>
        <v/>
      </c>
      <c r="Y11" s="40" t="str">
        <f t="shared" si="6"/>
        <v/>
      </c>
      <c r="Z11" s="76" t="str">
        <f ca="1">IFERROR(IF(COUNTIF(Y$5:Y11,Y11)=1,SUM(OFFSET(INDIRECT("'Points attribués'!"&amp;ADDRESS(MATCH(Y11,'Points attribués'!$A$2:$A$15,0)+2,2)),0,0,COUNTIF(Y$5:Y$100,Y11),1))/COUNTIF(Y$5:Y$100,Y11),INDIRECT(ADDRESS(MATCH(Y11,Y$5:Y11,0)+ROW(Z$4),COLUMN(Z$4)))),"0")</f>
        <v>0</v>
      </c>
      <c r="AA11" s="42" t="s">
        <v>27</v>
      </c>
      <c r="AB11" s="49"/>
      <c r="AC11" s="50">
        <f t="shared" si="7"/>
        <v>0</v>
      </c>
      <c r="AD11" s="49"/>
      <c r="AE11" s="52">
        <f t="shared" si="8"/>
        <v>0</v>
      </c>
      <c r="AF11" s="53" t="str">
        <f t="shared" si="9"/>
        <v/>
      </c>
      <c r="AG11" s="54" t="str">
        <f t="shared" si="10"/>
        <v/>
      </c>
      <c r="AH11" s="77" t="str">
        <f ca="1">IFERROR(IF(COUNTIF(AG$5:AG11,AG11)=1,SUM(OFFSET(INDIRECT("'Points attribués'!"&amp;ADDRESS(MATCH(AG11,'Points attribués'!$A$2:$A$15,0)+2,2)),0,0,COUNTIF(AG$5:AG$100,AG11),1))/COUNTIF(AG$5:AG$100,AG11),INDIRECT(ADDRESS(MATCH(AG11,AG$5:AG11,0)+ROW(AH$4),COLUMN(AH$4)))),"0")</f>
        <v>0</v>
      </c>
      <c r="AI11" s="55" t="s">
        <v>27</v>
      </c>
      <c r="AJ11" s="59"/>
      <c r="AK11" s="12">
        <f>IF(AJ11&gt;10,0,IF(AND(0&lt;=AJ11,AJ11&lt;=1),10,IF(AND(1.1&lt;=AJ11,AJ11&lt;=2),9,IF(AND(2.1&lt;=AJ11,AJ11&lt;=3),8,IF(AND(3.1&lt;=AJ11,AJ11&lt;=4),7,IF(AND(4.1&lt;=AJ11,AJ11&lt;=5),6,IF(AND(5.1&lt;=AJ11,AJ11&lt;=6),5,IF(AND(6.1&lt;=AJ11,AJ11&lt;=7),4,IF(AND(7.1&lt;=AJ11,AJ11&lt;=8),3,IF(AND(8.1&lt;=AJ11,AJ11&lt;=9),2,IF(AND(9.1&lt;=AJ11,AJ11&lt;=10),1)))))))))))</f>
        <v>10</v>
      </c>
      <c r="AL11" s="60">
        <f t="shared" si="12"/>
        <v>1</v>
      </c>
      <c r="AM11" s="61"/>
      <c r="AN11" s="61"/>
      <c r="AO11" s="62">
        <f t="shared" si="13"/>
        <v>1</v>
      </c>
      <c r="AP11" s="13" t="str">
        <f t="shared" si="14"/>
        <v/>
      </c>
      <c r="AQ11" s="63" t="str">
        <f t="shared" si="15"/>
        <v/>
      </c>
      <c r="AR11" s="78" t="str">
        <f ca="1">IFERROR(IF(COUNTIF(AQ$5:AQ11,AQ11)=1,SUM(OFFSET(INDIRECT("'Points attribués'!"&amp;ADDRESS(MATCH(AQ11,'Points attribués'!$A$2:$A$15,0)+2,2)),0,0,COUNTIF(AQ$5:AQ$100,AQ11),1))/COUNTIF(AQ$5:AQ$100,AQ11),INDIRECT(ADDRESS(MATCH(AQ11,AQ$5:AQ11,0)+ROW(AR$4),COLUMN(AR$4)))),"0")</f>
        <v>0</v>
      </c>
      <c r="AS11" s="64" t="s">
        <v>27</v>
      </c>
      <c r="AT11" s="71">
        <v>35</v>
      </c>
      <c r="AU11" s="70">
        <f t="shared" si="16"/>
        <v>12</v>
      </c>
      <c r="AV11" s="79">
        <f ca="1">IFERROR(IF(COUNTIF(AU$5:AU11,AU11)=1,SUM(OFFSET(INDIRECT("'Points attribués'!"&amp;ADDRESS(MATCH(AU11,'Points attribués'!$A$2:$A$15,0)+2,2)),0,0,COUNTIF(AU$5:AU$100,AU11),1))/COUNTIF(AU$5:AU$100,AU11),INDIRECT(ADDRESS(MATCH(AU11,AU$5:AU11,0)+ROW(AV$4),COLUMN(AV$4)))),"0")</f>
        <v>1.5</v>
      </c>
      <c r="AW11" s="80" t="s">
        <v>27</v>
      </c>
      <c r="AX11" s="15">
        <f t="shared" ca="1" si="17"/>
        <v>1.5</v>
      </c>
      <c r="AY11" s="11">
        <f t="shared" ca="1" si="18"/>
        <v>12</v>
      </c>
      <c r="AZ11" s="81">
        <f ca="1">IFERROR(IF(COUNTIF(AY$5:AY11,AY11)=1,SUM(OFFSET(INDIRECT("'Points attribués'!"&amp;ADDRESS(MATCH(AY11,'Points attribués'!$A$2:$A$15,0)+2,2)),0,0,COUNTIF(AY$5:AY$100,AY11),1))/COUNTIF(AY$5:AY$100,AY11),INDIRECT(ADDRESS(MATCH(AY11,AY$5:AY11,0)+ROW(AZ$4),COLUMN(AZ$4)))),"0")</f>
        <v>1.5</v>
      </c>
      <c r="BA11" s="10" t="s">
        <v>27</v>
      </c>
    </row>
    <row r="12" spans="1:53" ht="14.45" x14ac:dyDescent="0.35">
      <c r="A12" s="2"/>
      <c r="B12" s="2"/>
      <c r="D12" s="26"/>
      <c r="E12" s="27">
        <f t="shared" ref="E12:E23" si="24">(D12*100/20)/100</f>
        <v>0</v>
      </c>
      <c r="F12" s="26"/>
      <c r="G12" s="27">
        <f t="shared" si="20"/>
        <v>0</v>
      </c>
      <c r="H12" s="26"/>
      <c r="I12" s="27">
        <f t="shared" si="21"/>
        <v>0</v>
      </c>
      <c r="J12" s="26"/>
      <c r="K12" s="27">
        <f t="shared" si="22"/>
        <v>0</v>
      </c>
      <c r="L12" s="28" t="str">
        <f t="shared" si="0"/>
        <v/>
      </c>
      <c r="M12" s="29" t="str">
        <f t="shared" si="23"/>
        <v/>
      </c>
      <c r="N12" s="74" t="str">
        <f ca="1">IFERROR(IF(COUNTIF(M$5:M12,M12)=1,SUM(OFFSET(INDIRECT("'Points attribués'!"&amp;ADDRESS(MATCH(M12,'Points attribués'!$A$2:$A$15,0)+2,2)),0,0,COUNTIF(M$5:M$100,M12),1))/COUNTIF(M$5:M$100,M12),INDIRECT(ADDRESS(MATCH(M12,M$5:M12,0)+ROW(N$4),COLUMN(N$4)))),"0")</f>
        <v>0</v>
      </c>
      <c r="O12" s="75" t="s">
        <v>27</v>
      </c>
      <c r="P12" s="41"/>
      <c r="Q12" s="39">
        <f t="shared" si="1"/>
        <v>0</v>
      </c>
      <c r="R12" s="41"/>
      <c r="S12" s="39">
        <f t="shared" si="2"/>
        <v>0</v>
      </c>
      <c r="T12" s="41"/>
      <c r="U12" s="39">
        <f t="shared" si="3"/>
        <v>0</v>
      </c>
      <c r="V12" s="41"/>
      <c r="W12" s="39">
        <f t="shared" si="4"/>
        <v>0</v>
      </c>
      <c r="X12" s="38" t="str">
        <f t="shared" si="5"/>
        <v/>
      </c>
      <c r="Y12" s="40" t="str">
        <f t="shared" si="6"/>
        <v/>
      </c>
      <c r="Z12" s="76" t="str">
        <f ca="1">IFERROR(IF(COUNTIF(Y$5:Y12,Y12)=1,SUM(OFFSET(INDIRECT("'Points attribués'!"&amp;ADDRESS(MATCH(Y12,'Points attribués'!$A$2:$A$15,0)+2,2)),0,0,COUNTIF(Y$5:Y$100,Y12),1))/COUNTIF(Y$5:Y$100,Y12),INDIRECT(ADDRESS(MATCH(Y12,Y$5:Y12,0)+ROW(Z$4),COLUMN(Z$4)))),"0")</f>
        <v>0</v>
      </c>
      <c r="AA12" s="42" t="s">
        <v>27</v>
      </c>
      <c r="AB12" s="49"/>
      <c r="AC12" s="50">
        <f t="shared" si="7"/>
        <v>0</v>
      </c>
      <c r="AD12" s="49"/>
      <c r="AE12" s="52">
        <f t="shared" si="8"/>
        <v>0</v>
      </c>
      <c r="AF12" s="53" t="str">
        <f t="shared" si="9"/>
        <v/>
      </c>
      <c r="AG12" s="54" t="str">
        <f t="shared" si="10"/>
        <v/>
      </c>
      <c r="AH12" s="77" t="str">
        <f ca="1">IFERROR(IF(COUNTIF(AG$5:AG12,AG12)=1,SUM(OFFSET(INDIRECT("'Points attribués'!"&amp;ADDRESS(MATCH(AG12,'Points attribués'!$A$2:$A$15,0)+2,2)),0,0,COUNTIF(AG$5:AG$100,AG12),1))/COUNTIF(AG$5:AG$100,AG12),INDIRECT(ADDRESS(MATCH(AG12,AG$5:AG12,0)+ROW(AH$4),COLUMN(AH$4)))),"0")</f>
        <v>0</v>
      </c>
      <c r="AI12" s="55" t="s">
        <v>27</v>
      </c>
      <c r="AJ12" s="59"/>
      <c r="AK12" s="12">
        <f t="shared" si="11"/>
        <v>10</v>
      </c>
      <c r="AL12" s="60">
        <f t="shared" si="12"/>
        <v>1</v>
      </c>
      <c r="AM12" s="61"/>
      <c r="AN12" s="61"/>
      <c r="AO12" s="62">
        <f t="shared" si="13"/>
        <v>1</v>
      </c>
      <c r="AP12" s="13" t="str">
        <f t="shared" si="14"/>
        <v/>
      </c>
      <c r="AQ12" s="63" t="str">
        <f t="shared" si="15"/>
        <v/>
      </c>
      <c r="AR12" s="78" t="str">
        <f ca="1">IFERROR(IF(COUNTIF(AQ$5:AQ12,AQ12)=1,SUM(OFFSET(INDIRECT("'Points attribués'!"&amp;ADDRESS(MATCH(AQ12,'Points attribués'!$A$2:$A$15,0)+2,2)),0,0,COUNTIF(AQ$5:AQ$100,AQ12),1))/COUNTIF(AQ$5:AQ$100,AQ12),INDIRECT(ADDRESS(MATCH(AQ12,AQ$5:AQ12,0)+ROW(AR$4),COLUMN(AR$4)))),"0")</f>
        <v>0</v>
      </c>
      <c r="AS12" s="64" t="s">
        <v>27</v>
      </c>
      <c r="AT12" s="71">
        <v>31</v>
      </c>
      <c r="AU12" s="70">
        <f t="shared" si="16"/>
        <v>2</v>
      </c>
      <c r="AV12" s="79">
        <f ca="1">IFERROR(IF(COUNTIF(AU$5:AU12,AU12)=1,SUM(OFFSET(INDIRECT("'Points attribués'!"&amp;ADDRESS(MATCH(AU12,'Points attribués'!$A$2:$A$15,0)+2,2)),0,0,COUNTIF(AU$5:AU$100,AU12),1))/COUNTIF(AU$5:AU$100,AU12),INDIRECT(ADDRESS(MATCH(AU12,AU$5:AU12,0)+ROW(AV$4),COLUMN(AV$4)))),"0")</f>
        <v>20</v>
      </c>
      <c r="AW12" s="80" t="s">
        <v>27</v>
      </c>
      <c r="AX12" s="15">
        <f t="shared" ca="1" si="17"/>
        <v>20</v>
      </c>
      <c r="AY12" s="11">
        <f t="shared" ca="1" si="18"/>
        <v>2</v>
      </c>
      <c r="AZ12" s="81">
        <f ca="1">IFERROR(IF(COUNTIF(AY$5:AY12,AY12)=1,SUM(OFFSET(INDIRECT("'Points attribués'!"&amp;ADDRESS(MATCH(AY12,'Points attribués'!$A$2:$A$15,0)+2,2)),0,0,COUNTIF(AY$5:AY$100,AY12),1))/COUNTIF(AY$5:AY$100,AY12),INDIRECT(ADDRESS(MATCH(AY12,AY$5:AY12,0)+ROW(AZ$4),COLUMN(AZ$4)))),"0")</f>
        <v>20</v>
      </c>
      <c r="BA12" s="10" t="s">
        <v>27</v>
      </c>
    </row>
    <row r="13" spans="1:53" ht="14.45" x14ac:dyDescent="0.35">
      <c r="A13" s="2"/>
      <c r="B13" s="2"/>
      <c r="C13" s="2"/>
      <c r="D13" s="26"/>
      <c r="E13" s="27">
        <f t="shared" si="24"/>
        <v>0</v>
      </c>
      <c r="F13" s="26"/>
      <c r="G13" s="27">
        <f t="shared" si="20"/>
        <v>0</v>
      </c>
      <c r="H13" s="26"/>
      <c r="I13" s="27">
        <f t="shared" si="21"/>
        <v>0</v>
      </c>
      <c r="J13" s="26"/>
      <c r="K13" s="27">
        <f t="shared" si="22"/>
        <v>0</v>
      </c>
      <c r="L13" s="28" t="str">
        <f t="shared" si="0"/>
        <v/>
      </c>
      <c r="M13" s="29" t="str">
        <f t="shared" si="23"/>
        <v/>
      </c>
      <c r="N13" s="74" t="str">
        <f ca="1">IFERROR(IF(COUNTIF(M$5:M13,M13)=1,SUM(OFFSET(INDIRECT("'Points attribués'!"&amp;ADDRESS(MATCH(M13,'Points attribués'!$A$2:$A$15,0)+2,2)),0,0,COUNTIF(M$5:M$100,M13),1))/COUNTIF(M$5:M$100,M13),INDIRECT(ADDRESS(MATCH(M13,M$5:M13,0)+ROW(N$4),COLUMN(N$4)))),"0")</f>
        <v>0</v>
      </c>
      <c r="O13" s="75" t="s">
        <v>27</v>
      </c>
      <c r="P13" s="41"/>
      <c r="Q13" s="39">
        <f t="shared" si="1"/>
        <v>0</v>
      </c>
      <c r="R13" s="41"/>
      <c r="S13" s="39">
        <f t="shared" si="2"/>
        <v>0</v>
      </c>
      <c r="T13" s="41"/>
      <c r="U13" s="39">
        <f t="shared" si="3"/>
        <v>0</v>
      </c>
      <c r="V13" s="41"/>
      <c r="W13" s="39">
        <f t="shared" si="4"/>
        <v>0</v>
      </c>
      <c r="X13" s="38" t="str">
        <f t="shared" si="5"/>
        <v/>
      </c>
      <c r="Y13" s="40" t="str">
        <f t="shared" si="6"/>
        <v/>
      </c>
      <c r="Z13" s="76" t="str">
        <f ca="1">IFERROR(IF(COUNTIF(Y$5:Y13,Y13)=1,SUM(OFFSET(INDIRECT("'Points attribués'!"&amp;ADDRESS(MATCH(Y13,'Points attribués'!$A$2:$A$15,0)+2,2)),0,0,COUNTIF(Y$5:Y$100,Y13),1))/COUNTIF(Y$5:Y$100,Y13),INDIRECT(ADDRESS(MATCH(Y13,Y$5:Y13,0)+ROW(Z$4),COLUMN(Z$4)))),"0")</f>
        <v>0</v>
      </c>
      <c r="AA13" s="42" t="s">
        <v>27</v>
      </c>
      <c r="AB13" s="49"/>
      <c r="AC13" s="50">
        <f t="shared" si="7"/>
        <v>0</v>
      </c>
      <c r="AD13" s="49"/>
      <c r="AE13" s="52">
        <f t="shared" si="8"/>
        <v>0</v>
      </c>
      <c r="AF13" s="53" t="str">
        <f t="shared" si="9"/>
        <v/>
      </c>
      <c r="AG13" s="54" t="str">
        <f t="shared" si="10"/>
        <v/>
      </c>
      <c r="AH13" s="77" t="str">
        <f ca="1">IFERROR(IF(COUNTIF(AG$5:AG13,AG13)=1,SUM(OFFSET(INDIRECT("'Points attribués'!"&amp;ADDRESS(MATCH(AG13,'Points attribués'!$A$2:$A$15,0)+2,2)),0,0,COUNTIF(AG$5:AG$100,AG13),1))/COUNTIF(AG$5:AG$100,AG13),INDIRECT(ADDRESS(MATCH(AG13,AG$5:AG13,0)+ROW(AH$4),COLUMN(AH$4)))),"0")</f>
        <v>0</v>
      </c>
      <c r="AI13" s="55" t="s">
        <v>27</v>
      </c>
      <c r="AJ13" s="59"/>
      <c r="AK13" s="12">
        <f t="shared" si="11"/>
        <v>10</v>
      </c>
      <c r="AL13" s="60">
        <f t="shared" si="12"/>
        <v>1</v>
      </c>
      <c r="AM13" s="61"/>
      <c r="AN13" s="66"/>
      <c r="AO13" s="62">
        <f t="shared" si="13"/>
        <v>1</v>
      </c>
      <c r="AP13" s="13" t="str">
        <f t="shared" si="14"/>
        <v/>
      </c>
      <c r="AQ13" s="63" t="str">
        <f t="shared" si="15"/>
        <v/>
      </c>
      <c r="AR13" s="78" t="str">
        <f ca="1">IFERROR(IF(COUNTIF(AQ$5:AQ13,AQ13)=1,SUM(OFFSET(INDIRECT("'Points attribués'!"&amp;ADDRESS(MATCH(AQ13,'Points attribués'!$A$2:$A$15,0)+2,2)),0,0,COUNTIF(AQ$5:AQ$100,AQ13),1))/COUNTIF(AQ$5:AQ$100,AQ13),INDIRECT(ADDRESS(MATCH(AQ13,AQ$5:AQ13,0)+ROW(AR$4),COLUMN(AR$4)))),"0")</f>
        <v>0</v>
      </c>
      <c r="AS13" s="64" t="s">
        <v>27</v>
      </c>
      <c r="AT13" s="71">
        <v>35</v>
      </c>
      <c r="AU13" s="70">
        <f t="shared" si="16"/>
        <v>12</v>
      </c>
      <c r="AV13" s="79">
        <f ca="1">IFERROR(IF(COUNTIF(AU$5:AU13,AU13)=1,SUM(OFFSET(INDIRECT("'Points attribués'!"&amp;ADDRESS(MATCH(AU13,'Points attribués'!$A$2:$A$15,0)+2,2)),0,0,COUNTIF(AU$5:AU$100,AU13),1))/COUNTIF(AU$5:AU$100,AU13),INDIRECT(ADDRESS(MATCH(AU13,AU$5:AU13,0)+ROW(AV$4),COLUMN(AV$4)))),"0")</f>
        <v>1.5</v>
      </c>
      <c r="AW13" s="80" t="s">
        <v>27</v>
      </c>
      <c r="AX13" s="15">
        <f t="shared" ca="1" si="17"/>
        <v>1.5</v>
      </c>
      <c r="AY13" s="11">
        <f t="shared" ca="1" si="18"/>
        <v>12</v>
      </c>
      <c r="AZ13" s="81">
        <f ca="1">IFERROR(IF(COUNTIF(AY$5:AY13,AY13)=1,SUM(OFFSET(INDIRECT("'Points attribués'!"&amp;ADDRESS(MATCH(AY13,'Points attribués'!$A$2:$A$15,0)+2,2)),0,0,COUNTIF(AY$5:AY$100,AY13),1))/COUNTIF(AY$5:AY$100,AY13),INDIRECT(ADDRESS(MATCH(AY13,AY$5:AY13,0)+ROW(AZ$4),COLUMN(AZ$4)))),"0")</f>
        <v>1.5</v>
      </c>
      <c r="BA13" s="10" t="s">
        <v>27</v>
      </c>
    </row>
    <row r="14" spans="1:53" ht="14.45" x14ac:dyDescent="0.35">
      <c r="A14" s="2"/>
      <c r="B14" s="2"/>
      <c r="C14" s="2"/>
      <c r="D14" s="26"/>
      <c r="E14" s="27">
        <f t="shared" si="24"/>
        <v>0</v>
      </c>
      <c r="F14" s="26"/>
      <c r="G14" s="27">
        <f t="shared" si="20"/>
        <v>0</v>
      </c>
      <c r="H14" s="26"/>
      <c r="I14" s="27">
        <f t="shared" si="21"/>
        <v>0</v>
      </c>
      <c r="J14" s="26"/>
      <c r="K14" s="27">
        <f t="shared" si="22"/>
        <v>0</v>
      </c>
      <c r="L14" s="28" t="str">
        <f t="shared" si="0"/>
        <v/>
      </c>
      <c r="M14" s="29" t="str">
        <f t="shared" si="23"/>
        <v/>
      </c>
      <c r="N14" s="74" t="str">
        <f ca="1">IFERROR(IF(COUNTIF(M$5:M14,M14)=1,SUM(OFFSET(INDIRECT("'Points attribués'!"&amp;ADDRESS(MATCH(M14,'Points attribués'!$A$2:$A$15,0)+2,2)),0,0,COUNTIF(M$5:M$100,M14),1))/COUNTIF(M$5:M$100,M14),INDIRECT(ADDRESS(MATCH(M14,M$5:M14,0)+ROW(N$4),COLUMN(N$4)))),"0")</f>
        <v>0</v>
      </c>
      <c r="O14" s="75" t="s">
        <v>27</v>
      </c>
      <c r="P14" s="41"/>
      <c r="Q14" s="39">
        <f t="shared" si="1"/>
        <v>0</v>
      </c>
      <c r="R14" s="41"/>
      <c r="S14" s="39">
        <f t="shared" si="2"/>
        <v>0</v>
      </c>
      <c r="T14" s="41"/>
      <c r="U14" s="39">
        <f t="shared" si="3"/>
        <v>0</v>
      </c>
      <c r="V14" s="41"/>
      <c r="W14" s="39">
        <f t="shared" si="4"/>
        <v>0</v>
      </c>
      <c r="X14" s="38" t="str">
        <f t="shared" si="5"/>
        <v/>
      </c>
      <c r="Y14" s="40" t="str">
        <f t="shared" si="6"/>
        <v/>
      </c>
      <c r="Z14" s="76" t="str">
        <f ca="1">IFERROR(IF(COUNTIF(Y$5:Y14,Y14)=1,SUM(OFFSET(INDIRECT("'Points attribués'!"&amp;ADDRESS(MATCH(Y14,'Points attribués'!$A$2:$A$15,0)+2,2)),0,0,COUNTIF(Y$5:Y$100,Y14),1))/COUNTIF(Y$5:Y$100,Y14),INDIRECT(ADDRESS(MATCH(Y14,Y$5:Y14,0)+ROW(Z$4),COLUMN(Z$4)))),"0")</f>
        <v>0</v>
      </c>
      <c r="AA14" s="42" t="s">
        <v>27</v>
      </c>
      <c r="AB14" s="49"/>
      <c r="AC14" s="50">
        <f t="shared" si="7"/>
        <v>0</v>
      </c>
      <c r="AD14" s="49"/>
      <c r="AE14" s="52">
        <f t="shared" si="8"/>
        <v>0</v>
      </c>
      <c r="AF14" s="53" t="str">
        <f t="shared" si="9"/>
        <v/>
      </c>
      <c r="AG14" s="54" t="str">
        <f t="shared" si="10"/>
        <v/>
      </c>
      <c r="AH14" s="77" t="str">
        <f ca="1">IFERROR(IF(COUNTIF(AG$5:AG14,AG14)=1,SUM(OFFSET(INDIRECT("'Points attribués'!"&amp;ADDRESS(MATCH(AG14,'Points attribués'!$A$2:$A$15,0)+2,2)),0,0,COUNTIF(AG$5:AG$100,AG14),1))/COUNTIF(AG$5:AG$100,AG14),INDIRECT(ADDRESS(MATCH(AG14,AG$5:AG14,0)+ROW(AH$4),COLUMN(AH$4)))),"0")</f>
        <v>0</v>
      </c>
      <c r="AI14" s="55" t="s">
        <v>27</v>
      </c>
      <c r="AJ14" s="59"/>
      <c r="AK14" s="12">
        <f t="shared" si="11"/>
        <v>10</v>
      </c>
      <c r="AL14" s="60">
        <f t="shared" si="12"/>
        <v>1</v>
      </c>
      <c r="AM14" s="61"/>
      <c r="AN14" s="61"/>
      <c r="AO14" s="62">
        <f t="shared" si="13"/>
        <v>1</v>
      </c>
      <c r="AP14" s="13" t="str">
        <f t="shared" si="14"/>
        <v/>
      </c>
      <c r="AQ14" s="63" t="str">
        <f t="shared" si="15"/>
        <v/>
      </c>
      <c r="AR14" s="78" t="str">
        <f ca="1">IFERROR(IF(COUNTIF(AQ$5:AQ14,AQ14)=1,SUM(OFFSET(INDIRECT("'Points attribués'!"&amp;ADDRESS(MATCH(AQ14,'Points attribués'!$A$2:$A$15,0)+2,2)),0,0,COUNTIF(AQ$5:AQ$100,AQ14),1))/COUNTIF(AQ$5:AQ$100,AQ14),INDIRECT(ADDRESS(MATCH(AQ14,AQ$5:AQ14,0)+ROW(AR$4),COLUMN(AR$4)))),"0")</f>
        <v>0</v>
      </c>
      <c r="AS14" s="64" t="s">
        <v>27</v>
      </c>
      <c r="AT14" s="71">
        <v>38</v>
      </c>
      <c r="AU14" s="70">
        <f t="shared" si="16"/>
        <v>17</v>
      </c>
      <c r="AV14" s="79" t="str">
        <f ca="1">IFERROR(IF(COUNTIF(AU$5:AU14,AU14)=1,SUM(OFFSET(INDIRECT("'Points attribués'!"&amp;ADDRESS(MATCH(AU14,'Points attribués'!$A$2:$A$15,0)+2,2)),0,0,COUNTIF(AU$5:AU$100,AU14),1))/COUNTIF(AU$5:AU$100,AU14),INDIRECT(ADDRESS(MATCH(AU14,AU$5:AU14,0)+ROW(AV$4),COLUMN(AV$4)))),"0")</f>
        <v>0</v>
      </c>
      <c r="AW14" s="80" t="s">
        <v>27</v>
      </c>
      <c r="AX14" s="15">
        <f t="shared" ca="1" si="17"/>
        <v>0</v>
      </c>
      <c r="AY14" s="11" t="str">
        <f t="shared" ca="1" si="18"/>
        <v/>
      </c>
      <c r="AZ14" s="81" t="str">
        <f ca="1">IFERROR(IF(COUNTIF(AY$5:AY14,AY14)=1,SUM(OFFSET(INDIRECT("'Points attribués'!"&amp;ADDRESS(MATCH(AY14,'Points attribués'!$A$2:$A$15,0)+2,2)),0,0,COUNTIF(AY$5:AY$100,AY14),1))/COUNTIF(AY$5:AY$100,AY14),INDIRECT(ADDRESS(MATCH(AY14,AY$5:AY14,0)+ROW(AZ$4),COLUMN(AZ$4)))),"0")</f>
        <v>0</v>
      </c>
      <c r="BA14" s="10" t="s">
        <v>27</v>
      </c>
    </row>
    <row r="15" spans="1:53" ht="14.45" x14ac:dyDescent="0.35">
      <c r="A15" s="2"/>
      <c r="B15" s="2"/>
      <c r="C15" s="2"/>
      <c r="D15" s="26"/>
      <c r="E15" s="27">
        <f t="shared" si="24"/>
        <v>0</v>
      </c>
      <c r="F15" s="26"/>
      <c r="G15" s="27">
        <f t="shared" si="20"/>
        <v>0</v>
      </c>
      <c r="H15" s="26"/>
      <c r="I15" s="27">
        <f t="shared" si="21"/>
        <v>0</v>
      </c>
      <c r="J15" s="26"/>
      <c r="K15" s="27">
        <f t="shared" si="22"/>
        <v>0</v>
      </c>
      <c r="L15" s="28" t="str">
        <f t="shared" si="0"/>
        <v/>
      </c>
      <c r="M15" s="29" t="str">
        <f t="shared" si="23"/>
        <v/>
      </c>
      <c r="N15" s="74" t="str">
        <f ca="1">IFERROR(IF(COUNTIF(M$5:M15,M15)=1,SUM(OFFSET(INDIRECT("'Points attribués'!"&amp;ADDRESS(MATCH(M15,'Points attribués'!$A$2:$A$15,0)+2,2)),0,0,COUNTIF(M$5:M$100,M15),1))/COUNTIF(M$5:M$100,M15),INDIRECT(ADDRESS(MATCH(M15,M$5:M15,0)+ROW(N$4),COLUMN(N$4)))),"0")</f>
        <v>0</v>
      </c>
      <c r="O15" s="75" t="s">
        <v>27</v>
      </c>
      <c r="P15" s="41"/>
      <c r="Q15" s="39">
        <f t="shared" si="1"/>
        <v>0</v>
      </c>
      <c r="R15" s="41"/>
      <c r="S15" s="39">
        <f t="shared" si="2"/>
        <v>0</v>
      </c>
      <c r="T15" s="41"/>
      <c r="U15" s="39">
        <f t="shared" si="3"/>
        <v>0</v>
      </c>
      <c r="V15" s="41"/>
      <c r="W15" s="39">
        <f t="shared" si="4"/>
        <v>0</v>
      </c>
      <c r="X15" s="38" t="str">
        <f t="shared" si="5"/>
        <v/>
      </c>
      <c r="Y15" s="40" t="str">
        <f t="shared" si="6"/>
        <v/>
      </c>
      <c r="Z15" s="76" t="str">
        <f ca="1">IFERROR(IF(COUNTIF(Y$5:Y15,Y15)=1,SUM(OFFSET(INDIRECT("'Points attribués'!"&amp;ADDRESS(MATCH(Y15,'Points attribués'!$A$2:$A$15,0)+2,2)),0,0,COUNTIF(Y$5:Y$100,Y15),1))/COUNTIF(Y$5:Y$100,Y15),INDIRECT(ADDRESS(MATCH(Y15,Y$5:Y15,0)+ROW(Z$4),COLUMN(Z$4)))),"0")</f>
        <v>0</v>
      </c>
      <c r="AA15" s="42" t="s">
        <v>27</v>
      </c>
      <c r="AB15" s="49"/>
      <c r="AC15" s="50">
        <f t="shared" si="7"/>
        <v>0</v>
      </c>
      <c r="AD15" s="49"/>
      <c r="AE15" s="52">
        <f t="shared" si="8"/>
        <v>0</v>
      </c>
      <c r="AF15" s="53" t="str">
        <f t="shared" si="9"/>
        <v/>
      </c>
      <c r="AG15" s="54" t="str">
        <f t="shared" si="10"/>
        <v/>
      </c>
      <c r="AH15" s="77" t="str">
        <f ca="1">IFERROR(IF(COUNTIF(AG$5:AG15,AG15)=1,SUM(OFFSET(INDIRECT("'Points attribués'!"&amp;ADDRESS(MATCH(AG15,'Points attribués'!$A$2:$A$15,0)+2,2)),0,0,COUNTIF(AG$5:AG$100,AG15),1))/COUNTIF(AG$5:AG$100,AG15),INDIRECT(ADDRESS(MATCH(AG15,AG$5:AG15,0)+ROW(AH$4),COLUMN(AH$4)))),"0")</f>
        <v>0</v>
      </c>
      <c r="AI15" s="55" t="s">
        <v>27</v>
      </c>
      <c r="AJ15" s="59"/>
      <c r="AK15" s="12">
        <v>5</v>
      </c>
      <c r="AL15" s="60">
        <f t="shared" si="12"/>
        <v>1</v>
      </c>
      <c r="AM15" s="61"/>
      <c r="AN15" s="61"/>
      <c r="AO15" s="62">
        <f t="shared" si="13"/>
        <v>1</v>
      </c>
      <c r="AP15" s="13" t="str">
        <f t="shared" si="14"/>
        <v/>
      </c>
      <c r="AQ15" s="63" t="str">
        <f t="shared" si="15"/>
        <v/>
      </c>
      <c r="AR15" s="78" t="str">
        <f ca="1">IFERROR(IF(COUNTIF(AQ$5:AQ15,AQ15)=1,SUM(OFFSET(INDIRECT("'Points attribués'!"&amp;ADDRESS(MATCH(AQ15,'Points attribués'!$A$2:$A$15,0)+2,2)),0,0,COUNTIF(AQ$5:AQ$100,AQ15),1))/COUNTIF(AQ$5:AQ$100,AQ15),INDIRECT(ADDRESS(MATCH(AQ15,AQ$5:AQ15,0)+ROW(AR$4),COLUMN(AR$4)))),"0")</f>
        <v>0</v>
      </c>
      <c r="AS15" s="64" t="s">
        <v>27</v>
      </c>
      <c r="AT15" s="71">
        <v>37</v>
      </c>
      <c r="AU15" s="70">
        <f t="shared" si="16"/>
        <v>16</v>
      </c>
      <c r="AV15" s="79" t="str">
        <f ca="1">IFERROR(IF(COUNTIF(AU$5:AU15,AU15)=1,SUM(OFFSET(INDIRECT("'Points attribués'!"&amp;ADDRESS(MATCH(AU15,'Points attribués'!$A$2:$A$15,0)+2,2)),0,0,COUNTIF(AU$5:AU$100,AU15),1))/COUNTIF(AU$5:AU$100,AU15),INDIRECT(ADDRESS(MATCH(AU15,AU$5:AU15,0)+ROW(AV$4),COLUMN(AV$4)))),"0")</f>
        <v>0</v>
      </c>
      <c r="AW15" s="80" t="s">
        <v>27</v>
      </c>
      <c r="AX15" s="15">
        <f t="shared" ca="1" si="17"/>
        <v>0</v>
      </c>
      <c r="AY15" s="11" t="str">
        <f t="shared" ca="1" si="18"/>
        <v/>
      </c>
      <c r="AZ15" s="81" t="str">
        <f ca="1">IFERROR(IF(COUNTIF(AY$5:AY15,AY15)=1,SUM(OFFSET(INDIRECT("'Points attribués'!"&amp;ADDRESS(MATCH(AY15,'Points attribués'!$A$2:$A$15,0)+2,2)),0,0,COUNTIF(AY$5:AY$100,AY15),1))/COUNTIF(AY$5:AY$100,AY15),INDIRECT(ADDRESS(MATCH(AY15,AY$5:AY15,0)+ROW(AZ$4),COLUMN(AZ$4)))),"0")</f>
        <v>0</v>
      </c>
      <c r="BA15" s="10" t="s">
        <v>27</v>
      </c>
    </row>
    <row r="16" spans="1:53" ht="14.45" x14ac:dyDescent="0.35">
      <c r="A16" s="2"/>
      <c r="B16" s="2"/>
      <c r="C16" s="2"/>
      <c r="D16" s="26"/>
      <c r="E16" s="27">
        <f t="shared" si="24"/>
        <v>0</v>
      </c>
      <c r="F16" s="26"/>
      <c r="G16" s="27">
        <f t="shared" si="20"/>
        <v>0</v>
      </c>
      <c r="H16" s="26"/>
      <c r="I16" s="27">
        <f t="shared" si="21"/>
        <v>0</v>
      </c>
      <c r="J16" s="26"/>
      <c r="K16" s="27">
        <f t="shared" si="22"/>
        <v>0</v>
      </c>
      <c r="L16" s="28" t="str">
        <f t="shared" si="0"/>
        <v/>
      </c>
      <c r="M16" s="29" t="str">
        <f t="shared" si="23"/>
        <v/>
      </c>
      <c r="N16" s="74" t="str">
        <f ca="1">IFERROR(IF(COUNTIF(M$5:M16,M16)=1,SUM(OFFSET(INDIRECT("'Points attribués'!"&amp;ADDRESS(MATCH(M16,'Points attribués'!$A$2:$A$15,0)+2,2)),0,0,COUNTIF(M$5:M$100,M16),1))/COUNTIF(M$5:M$100,M16),INDIRECT(ADDRESS(MATCH(M16,M$5:M16,0)+ROW(N$4),COLUMN(N$4)))),"0")</f>
        <v>0</v>
      </c>
      <c r="O16" s="75" t="s">
        <v>27</v>
      </c>
      <c r="P16" s="41"/>
      <c r="Q16" s="39">
        <f t="shared" si="1"/>
        <v>0</v>
      </c>
      <c r="R16" s="41"/>
      <c r="S16" s="39">
        <f t="shared" si="2"/>
        <v>0</v>
      </c>
      <c r="T16" s="41"/>
      <c r="U16" s="39">
        <f t="shared" si="3"/>
        <v>0</v>
      </c>
      <c r="V16" s="41"/>
      <c r="W16" s="39">
        <f t="shared" si="4"/>
        <v>0</v>
      </c>
      <c r="X16" s="38" t="str">
        <f t="shared" si="5"/>
        <v/>
      </c>
      <c r="Y16" s="40" t="str">
        <f t="shared" si="6"/>
        <v/>
      </c>
      <c r="Z16" s="76" t="str">
        <f ca="1">IFERROR(IF(COUNTIF(Y$5:Y16,Y16)=1,SUM(OFFSET(INDIRECT("'Points attribués'!"&amp;ADDRESS(MATCH(Y16,'Points attribués'!$A$2:$A$15,0)+2,2)),0,0,COUNTIF(Y$5:Y$100,Y16),1))/COUNTIF(Y$5:Y$100,Y16),INDIRECT(ADDRESS(MATCH(Y16,Y$5:Y16,0)+ROW(Z$4),COLUMN(Z$4)))),"0")</f>
        <v>0</v>
      </c>
      <c r="AA16" s="42" t="s">
        <v>27</v>
      </c>
      <c r="AB16" s="49"/>
      <c r="AC16" s="50">
        <f t="shared" si="7"/>
        <v>0</v>
      </c>
      <c r="AD16" s="49"/>
      <c r="AE16" s="52">
        <f t="shared" si="8"/>
        <v>0</v>
      </c>
      <c r="AF16" s="53" t="str">
        <f t="shared" si="9"/>
        <v/>
      </c>
      <c r="AG16" s="54" t="str">
        <f t="shared" si="10"/>
        <v/>
      </c>
      <c r="AH16" s="77" t="str">
        <f ca="1">IFERROR(IF(COUNTIF(AG$5:AG16,AG16)=1,SUM(OFFSET(INDIRECT("'Points attribués'!"&amp;ADDRESS(MATCH(AG16,'Points attribués'!$A$2:$A$15,0)+2,2)),0,0,COUNTIF(AG$5:AG$100,AG16),1))/COUNTIF(AG$5:AG$100,AG16),INDIRECT(ADDRESS(MATCH(AG16,AG$5:AG16,0)+ROW(AH$4),COLUMN(AH$4)))),"0")</f>
        <v>0</v>
      </c>
      <c r="AI16" s="55" t="s">
        <v>27</v>
      </c>
      <c r="AJ16" s="59"/>
      <c r="AK16" s="12">
        <v>2</v>
      </c>
      <c r="AL16" s="60">
        <f t="shared" si="12"/>
        <v>1</v>
      </c>
      <c r="AM16" s="61"/>
      <c r="AN16" s="61"/>
      <c r="AO16" s="62">
        <f t="shared" si="13"/>
        <v>1</v>
      </c>
      <c r="AP16" s="13" t="str">
        <f t="shared" si="14"/>
        <v/>
      </c>
      <c r="AQ16" s="63" t="str">
        <f t="shared" si="15"/>
        <v/>
      </c>
      <c r="AR16" s="78" t="str">
        <f ca="1">IFERROR(IF(COUNTIF(AQ$5:AQ16,AQ16)=1,SUM(OFFSET(INDIRECT("'Points attribués'!"&amp;ADDRESS(MATCH(AQ16,'Points attribués'!$A$2:$A$15,0)+2,2)),0,0,COUNTIF(AQ$5:AQ$100,AQ16),1))/COUNTIF(AQ$5:AQ$100,AQ16),INDIRECT(ADDRESS(MATCH(AQ16,AQ$5:AQ16,0)+ROW(AR$4),COLUMN(AR$4)))),"0")</f>
        <v>0</v>
      </c>
      <c r="AS16" s="64" t="s">
        <v>27</v>
      </c>
      <c r="AT16" s="71">
        <v>39</v>
      </c>
      <c r="AU16" s="70">
        <f t="shared" si="16"/>
        <v>19</v>
      </c>
      <c r="AV16" s="79" t="str">
        <f ca="1">IFERROR(IF(COUNTIF(AU$5:AU16,AU16)=1,SUM(OFFSET(INDIRECT("'Points attribués'!"&amp;ADDRESS(MATCH(AU16,'Points attribués'!$A$2:$A$15,0)+2,2)),0,0,COUNTIF(AU$5:AU$100,AU16),1))/COUNTIF(AU$5:AU$100,AU16),INDIRECT(ADDRESS(MATCH(AU16,AU$5:AU16,0)+ROW(AV$4),COLUMN(AV$4)))),"0")</f>
        <v>0</v>
      </c>
      <c r="AW16" s="80" t="s">
        <v>27</v>
      </c>
      <c r="AX16" s="15">
        <f t="shared" ca="1" si="17"/>
        <v>0</v>
      </c>
      <c r="AY16" s="11" t="str">
        <f t="shared" ca="1" si="18"/>
        <v/>
      </c>
      <c r="AZ16" s="81" t="str">
        <f ca="1">IFERROR(IF(COUNTIF(AY$5:AY16,AY16)=1,SUM(OFFSET(INDIRECT("'Points attribués'!"&amp;ADDRESS(MATCH(AY16,'Points attribués'!$A$2:$A$15,0)+2,2)),0,0,COUNTIF(AY$5:AY$100,AY16),1))/COUNTIF(AY$5:AY$100,AY16),INDIRECT(ADDRESS(MATCH(AY16,AY$5:AY16,0)+ROW(AZ$4),COLUMN(AZ$4)))),"0")</f>
        <v>0</v>
      </c>
      <c r="BA16" s="10" t="s">
        <v>27</v>
      </c>
    </row>
    <row r="17" spans="1:53" ht="14.45" x14ac:dyDescent="0.35">
      <c r="A17" s="2"/>
      <c r="B17" s="2"/>
      <c r="C17" s="2"/>
      <c r="D17" s="26"/>
      <c r="E17" s="27">
        <f t="shared" si="24"/>
        <v>0</v>
      </c>
      <c r="F17" s="26"/>
      <c r="G17" s="27">
        <f t="shared" si="20"/>
        <v>0</v>
      </c>
      <c r="H17" s="26"/>
      <c r="I17" s="27">
        <f t="shared" si="21"/>
        <v>0</v>
      </c>
      <c r="J17" s="26"/>
      <c r="K17" s="27">
        <f t="shared" si="22"/>
        <v>0</v>
      </c>
      <c r="L17" s="28" t="str">
        <f t="shared" si="0"/>
        <v/>
      </c>
      <c r="M17" s="29" t="str">
        <f t="shared" si="23"/>
        <v/>
      </c>
      <c r="N17" s="74" t="str">
        <f ca="1">IFERROR(IF(COUNTIF(M$5:M17,M17)=1,SUM(OFFSET(INDIRECT("'Points attribués'!"&amp;ADDRESS(MATCH(M17,'Points attribués'!$A$2:$A$15,0)+2,2)),0,0,COUNTIF(M$5:M$100,M17),1))/COUNTIF(M$5:M$100,M17),INDIRECT(ADDRESS(MATCH(M17,M$5:M17,0)+ROW(N$4),COLUMN(N$4)))),"0")</f>
        <v>0</v>
      </c>
      <c r="O17" s="75" t="s">
        <v>27</v>
      </c>
      <c r="P17" s="41"/>
      <c r="Q17" s="39">
        <f t="shared" si="1"/>
        <v>0</v>
      </c>
      <c r="R17" s="41"/>
      <c r="S17" s="39">
        <f t="shared" si="2"/>
        <v>0</v>
      </c>
      <c r="T17" s="41"/>
      <c r="U17" s="39">
        <f t="shared" si="3"/>
        <v>0</v>
      </c>
      <c r="V17" s="41"/>
      <c r="W17" s="39">
        <f t="shared" si="4"/>
        <v>0</v>
      </c>
      <c r="X17" s="38" t="str">
        <f t="shared" si="5"/>
        <v/>
      </c>
      <c r="Y17" s="40" t="str">
        <f t="shared" si="6"/>
        <v/>
      </c>
      <c r="Z17" s="76" t="str">
        <f ca="1">IFERROR(IF(COUNTIF(Y$5:Y17,Y17)=1,SUM(OFFSET(INDIRECT("'Points attribués'!"&amp;ADDRESS(MATCH(Y17,'Points attribués'!$A$2:$A$15,0)+2,2)),0,0,COUNTIF(Y$5:Y$100,Y17),1))/COUNTIF(Y$5:Y$100,Y17),INDIRECT(ADDRESS(MATCH(Y17,Y$5:Y17,0)+ROW(Z$4),COLUMN(Z$4)))),"0")</f>
        <v>0</v>
      </c>
      <c r="AA17" s="42" t="s">
        <v>27</v>
      </c>
      <c r="AB17" s="49"/>
      <c r="AC17" s="50">
        <f t="shared" si="7"/>
        <v>0</v>
      </c>
      <c r="AD17" s="49"/>
      <c r="AE17" s="52">
        <f t="shared" si="8"/>
        <v>0</v>
      </c>
      <c r="AF17" s="53" t="str">
        <f t="shared" si="9"/>
        <v/>
      </c>
      <c r="AG17" s="54" t="str">
        <f t="shared" si="10"/>
        <v/>
      </c>
      <c r="AH17" s="77" t="str">
        <f ca="1">IFERROR(IF(COUNTIF(AG$5:AG17,AG17)=1,SUM(OFFSET(INDIRECT("'Points attribués'!"&amp;ADDRESS(MATCH(AG17,'Points attribués'!$A$2:$A$15,0)+2,2)),0,0,COUNTIF(AG$5:AG$100,AG17),1))/COUNTIF(AG$5:AG$100,AG17),INDIRECT(ADDRESS(MATCH(AG17,AG$5:AG17,0)+ROW(AH$4),COLUMN(AH$4)))),"0")</f>
        <v>0</v>
      </c>
      <c r="AI17" s="55" t="s">
        <v>27</v>
      </c>
      <c r="AJ17" s="59"/>
      <c r="AK17" s="12">
        <v>3</v>
      </c>
      <c r="AL17" s="60">
        <f t="shared" si="12"/>
        <v>1</v>
      </c>
      <c r="AM17" s="61"/>
      <c r="AN17" s="61"/>
      <c r="AO17" s="62">
        <f t="shared" si="13"/>
        <v>1</v>
      </c>
      <c r="AP17" s="13" t="str">
        <f t="shared" si="14"/>
        <v/>
      </c>
      <c r="AQ17" s="63" t="str">
        <f t="shared" si="15"/>
        <v/>
      </c>
      <c r="AR17" s="78" t="str">
        <f ca="1">IFERROR(IF(COUNTIF(AQ$5:AQ17,AQ17)=1,SUM(OFFSET(INDIRECT("'Points attribués'!"&amp;ADDRESS(MATCH(AQ17,'Points attribués'!$A$2:$A$15,0)+2,2)),0,0,COUNTIF(AQ$5:AQ$100,AQ17),1))/COUNTIF(AQ$5:AQ$100,AQ17),INDIRECT(ADDRESS(MATCH(AQ17,AQ$5:AQ17,0)+ROW(AR$4),COLUMN(AR$4)))),"0")</f>
        <v>0</v>
      </c>
      <c r="AS17" s="64" t="s">
        <v>27</v>
      </c>
      <c r="AT17" s="71">
        <v>33</v>
      </c>
      <c r="AU17" s="70">
        <f t="shared" si="16"/>
        <v>9</v>
      </c>
      <c r="AV17" s="79">
        <f ca="1">IFERROR(IF(COUNTIF(AU$5:AU17,AU17)=1,SUM(OFFSET(INDIRECT("'Points attribués'!"&amp;ADDRESS(MATCH(AU17,'Points attribués'!$A$2:$A$15,0)+2,2)),0,0,COUNTIF(AU$5:AU$100,AU17),1))/COUNTIF(AU$5:AU$100,AU17),INDIRECT(ADDRESS(MATCH(AU17,AU$5:AU17,0)+ROW(AV$4),COLUMN(AV$4)))),"0")</f>
        <v>9</v>
      </c>
      <c r="AW17" s="80" t="s">
        <v>27</v>
      </c>
      <c r="AX17" s="15">
        <f t="shared" ca="1" si="17"/>
        <v>9</v>
      </c>
      <c r="AY17" s="11">
        <f t="shared" ca="1" si="18"/>
        <v>9</v>
      </c>
      <c r="AZ17" s="81">
        <f ca="1">IFERROR(IF(COUNTIF(AY$5:AY17,AY17)=1,SUM(OFFSET(INDIRECT("'Points attribués'!"&amp;ADDRESS(MATCH(AY17,'Points attribués'!$A$2:$A$15,0)+2,2)),0,0,COUNTIF(AY$5:AY$100,AY17),1))/COUNTIF(AY$5:AY$100,AY17),INDIRECT(ADDRESS(MATCH(AY17,AY$5:AY17,0)+ROW(AZ$4),COLUMN(AZ$4)))),"0")</f>
        <v>9</v>
      </c>
      <c r="BA17" s="10" t="s">
        <v>27</v>
      </c>
    </row>
    <row r="18" spans="1:53" ht="14.45" x14ac:dyDescent="0.35">
      <c r="A18" s="2"/>
      <c r="B18" s="2"/>
      <c r="C18" s="2"/>
      <c r="D18" s="26"/>
      <c r="E18" s="27">
        <f t="shared" si="24"/>
        <v>0</v>
      </c>
      <c r="F18" s="26"/>
      <c r="G18" s="27">
        <f t="shared" si="20"/>
        <v>0</v>
      </c>
      <c r="H18" s="26"/>
      <c r="I18" s="27">
        <f t="shared" si="21"/>
        <v>0</v>
      </c>
      <c r="J18" s="26"/>
      <c r="K18" s="27">
        <f t="shared" si="22"/>
        <v>0</v>
      </c>
      <c r="L18" s="28" t="str">
        <f t="shared" si="0"/>
        <v/>
      </c>
      <c r="M18" s="29" t="str">
        <f t="shared" si="23"/>
        <v/>
      </c>
      <c r="N18" s="74" t="str">
        <f ca="1">IFERROR(IF(COUNTIF(M$5:M18,M18)=1,SUM(OFFSET(INDIRECT("'Points attribués'!"&amp;ADDRESS(MATCH(M18,'Points attribués'!$A$2:$A$15,0)+2,2)),0,0,COUNTIF(M$5:M$100,M18),1))/COUNTIF(M$5:M$100,M18),INDIRECT(ADDRESS(MATCH(M18,M$5:M18,0)+ROW(N$4),COLUMN(N$4)))),"0")</f>
        <v>0</v>
      </c>
      <c r="O18" s="75" t="s">
        <v>27</v>
      </c>
      <c r="P18" s="41"/>
      <c r="Q18" s="39">
        <f t="shared" si="1"/>
        <v>0</v>
      </c>
      <c r="R18" s="41"/>
      <c r="S18" s="39">
        <f t="shared" si="2"/>
        <v>0</v>
      </c>
      <c r="T18" s="41"/>
      <c r="U18" s="39">
        <f t="shared" si="3"/>
        <v>0</v>
      </c>
      <c r="V18" s="41"/>
      <c r="W18" s="39">
        <f t="shared" si="4"/>
        <v>0</v>
      </c>
      <c r="X18" s="38" t="str">
        <f t="shared" si="5"/>
        <v/>
      </c>
      <c r="Y18" s="40" t="str">
        <f t="shared" si="6"/>
        <v/>
      </c>
      <c r="Z18" s="76" t="str">
        <f ca="1">IFERROR(IF(COUNTIF(Y$5:Y18,Y18)=1,SUM(OFFSET(INDIRECT("'Points attribués'!"&amp;ADDRESS(MATCH(Y18,'Points attribués'!$A$2:$A$15,0)+2,2)),0,0,COUNTIF(Y$5:Y$100,Y18),1))/COUNTIF(Y$5:Y$100,Y18),INDIRECT(ADDRESS(MATCH(Y18,Y$5:Y18,0)+ROW(Z$4),COLUMN(Z$4)))),"0")</f>
        <v>0</v>
      </c>
      <c r="AA18" s="42" t="s">
        <v>27</v>
      </c>
      <c r="AB18" s="49"/>
      <c r="AC18" s="50">
        <f t="shared" si="7"/>
        <v>0</v>
      </c>
      <c r="AD18" s="49"/>
      <c r="AE18" s="52">
        <f t="shared" si="8"/>
        <v>0</v>
      </c>
      <c r="AF18" s="53" t="str">
        <f t="shared" si="9"/>
        <v/>
      </c>
      <c r="AG18" s="54" t="str">
        <f t="shared" si="10"/>
        <v/>
      </c>
      <c r="AH18" s="77" t="str">
        <f ca="1">IFERROR(IF(COUNTIF(AG$5:AG18,AG18)=1,SUM(OFFSET(INDIRECT("'Points attribués'!"&amp;ADDRESS(MATCH(AG18,'Points attribués'!$A$2:$A$15,0)+2,2)),0,0,COUNTIF(AG$5:AG$100,AG18),1))/COUNTIF(AG$5:AG$100,AG18),INDIRECT(ADDRESS(MATCH(AG18,AG$5:AG18,0)+ROW(AH$4),COLUMN(AH$4)))),"0")</f>
        <v>0</v>
      </c>
      <c r="AI18" s="55" t="s">
        <v>27</v>
      </c>
      <c r="AJ18" s="59"/>
      <c r="AK18" s="12">
        <v>3</v>
      </c>
      <c r="AL18" s="60">
        <f t="shared" si="12"/>
        <v>1</v>
      </c>
      <c r="AM18" s="61"/>
      <c r="AN18" s="61"/>
      <c r="AO18" s="62">
        <f t="shared" si="13"/>
        <v>1</v>
      </c>
      <c r="AP18" s="13" t="str">
        <f t="shared" si="14"/>
        <v/>
      </c>
      <c r="AQ18" s="63" t="str">
        <f t="shared" si="15"/>
        <v/>
      </c>
      <c r="AR18" s="78" t="str">
        <f ca="1">IFERROR(IF(COUNTIF(AQ$5:AQ18,AQ18)=1,SUM(OFFSET(INDIRECT("'Points attribués'!"&amp;ADDRESS(MATCH(AQ18,'Points attribués'!$A$2:$A$15,0)+2,2)),0,0,COUNTIF(AQ$5:AQ$100,AQ18),1))/COUNTIF(AQ$5:AQ$100,AQ18),INDIRECT(ADDRESS(MATCH(AQ18,AQ$5:AQ18,0)+ROW(AR$4),COLUMN(AR$4)))),"0")</f>
        <v>0</v>
      </c>
      <c r="AS18" s="64" t="s">
        <v>27</v>
      </c>
      <c r="AT18" s="71">
        <v>34</v>
      </c>
      <c r="AU18" s="70">
        <f t="shared" si="16"/>
        <v>11</v>
      </c>
      <c r="AV18" s="79">
        <f ca="1">IFERROR(IF(COUNTIF(AU$5:AU18,AU18)=1,SUM(OFFSET(INDIRECT("'Points attribués'!"&amp;ADDRESS(MATCH(AU18,'Points attribués'!$A$2:$A$15,0)+2,2)),0,0,COUNTIF(AU$5:AU$100,AU18),1))/COUNTIF(AU$5:AU$100,AU18),INDIRECT(ADDRESS(MATCH(AU18,AU$5:AU18,0)+ROW(AV$4),COLUMN(AV$4)))),"0")</f>
        <v>6</v>
      </c>
      <c r="AW18" s="80" t="s">
        <v>27</v>
      </c>
      <c r="AX18" s="15">
        <f t="shared" ca="1" si="17"/>
        <v>6</v>
      </c>
      <c r="AY18" s="11">
        <f t="shared" ca="1" si="18"/>
        <v>11</v>
      </c>
      <c r="AZ18" s="81">
        <f ca="1">IFERROR(IF(COUNTIF(AY$5:AY18,AY18)=1,SUM(OFFSET(INDIRECT("'Points attribués'!"&amp;ADDRESS(MATCH(AY18,'Points attribués'!$A$2:$A$15,0)+2,2)),0,0,COUNTIF(AY$5:AY$100,AY18),1))/COUNTIF(AY$5:AY$100,AY18),INDIRECT(ADDRESS(MATCH(AY18,AY$5:AY18,0)+ROW(AZ$4),COLUMN(AZ$4)))),"0")</f>
        <v>6</v>
      </c>
      <c r="BA18" s="10" t="s">
        <v>27</v>
      </c>
    </row>
    <row r="19" spans="1:53" ht="14.45" x14ac:dyDescent="0.35">
      <c r="A19" s="2"/>
      <c r="B19" s="2"/>
      <c r="C19" s="2"/>
      <c r="D19" s="26"/>
      <c r="E19" s="27">
        <f t="shared" si="24"/>
        <v>0</v>
      </c>
      <c r="F19" s="26"/>
      <c r="G19" s="27">
        <f t="shared" si="20"/>
        <v>0</v>
      </c>
      <c r="H19" s="26"/>
      <c r="I19" s="27">
        <f t="shared" si="21"/>
        <v>0</v>
      </c>
      <c r="J19" s="26"/>
      <c r="K19" s="27">
        <f t="shared" si="22"/>
        <v>0</v>
      </c>
      <c r="L19" s="28" t="str">
        <f t="shared" si="0"/>
        <v/>
      </c>
      <c r="M19" s="29" t="str">
        <f t="shared" si="23"/>
        <v/>
      </c>
      <c r="N19" s="74" t="str">
        <f ca="1">IFERROR(IF(COUNTIF(M$5:M19,M19)=1,SUM(OFFSET(INDIRECT("'Points attribués'!"&amp;ADDRESS(MATCH(M19,'Points attribués'!$A$2:$A$15,0)+2,2)),0,0,COUNTIF(M$5:M$100,M19),1))/COUNTIF(M$5:M$100,M19),INDIRECT(ADDRESS(MATCH(M19,M$5:M19,0)+ROW(N$4),COLUMN(N$4)))),"0")</f>
        <v>0</v>
      </c>
      <c r="O19" s="75" t="s">
        <v>27</v>
      </c>
      <c r="P19" s="41"/>
      <c r="Q19" s="39">
        <f t="shared" si="1"/>
        <v>0</v>
      </c>
      <c r="R19" s="41"/>
      <c r="S19" s="39">
        <f t="shared" si="2"/>
        <v>0</v>
      </c>
      <c r="T19" s="41"/>
      <c r="U19" s="39">
        <f t="shared" si="3"/>
        <v>0</v>
      </c>
      <c r="V19" s="41"/>
      <c r="W19" s="39">
        <f t="shared" si="4"/>
        <v>0</v>
      </c>
      <c r="X19" s="38" t="str">
        <f t="shared" si="5"/>
        <v/>
      </c>
      <c r="Y19" s="40" t="str">
        <f t="shared" si="6"/>
        <v/>
      </c>
      <c r="Z19" s="76" t="str">
        <f ca="1">IFERROR(IF(COUNTIF(Y$5:Y19,Y19)=1,SUM(OFFSET(INDIRECT("'Points attribués'!"&amp;ADDRESS(MATCH(Y19,'Points attribués'!$A$2:$A$15,0)+2,2)),0,0,COUNTIF(Y$5:Y$100,Y19),1))/COUNTIF(Y$5:Y$100,Y19),INDIRECT(ADDRESS(MATCH(Y19,Y$5:Y19,0)+ROW(Z$4),COLUMN(Z$4)))),"0")</f>
        <v>0</v>
      </c>
      <c r="AA19" s="42" t="s">
        <v>27</v>
      </c>
      <c r="AB19" s="49"/>
      <c r="AC19" s="50">
        <f t="shared" si="7"/>
        <v>0</v>
      </c>
      <c r="AD19" s="49"/>
      <c r="AE19" s="52">
        <f t="shared" si="8"/>
        <v>0</v>
      </c>
      <c r="AF19" s="53" t="str">
        <f t="shared" si="9"/>
        <v/>
      </c>
      <c r="AG19" s="54" t="str">
        <f t="shared" si="10"/>
        <v/>
      </c>
      <c r="AH19" s="77" t="str">
        <f ca="1">IFERROR(IF(COUNTIF(AG$5:AG19,AG19)=1,SUM(OFFSET(INDIRECT("'Points attribués'!"&amp;ADDRESS(MATCH(AG19,'Points attribués'!$A$2:$A$15,0)+2,2)),0,0,COUNTIF(AG$5:AG$100,AG19),1))/COUNTIF(AG$5:AG$100,AG19),INDIRECT(ADDRESS(MATCH(AG19,AG$5:AG19,0)+ROW(AH$4),COLUMN(AH$4)))),"0")</f>
        <v>0</v>
      </c>
      <c r="AI19" s="55" t="s">
        <v>27</v>
      </c>
      <c r="AJ19" s="59"/>
      <c r="AK19" s="12">
        <v>3</v>
      </c>
      <c r="AL19" s="60">
        <f t="shared" si="12"/>
        <v>1</v>
      </c>
      <c r="AM19" s="61"/>
      <c r="AN19" s="61"/>
      <c r="AO19" s="62">
        <f t="shared" si="13"/>
        <v>1</v>
      </c>
      <c r="AP19" s="13" t="str">
        <f t="shared" si="14"/>
        <v/>
      </c>
      <c r="AQ19" s="63" t="str">
        <f t="shared" si="15"/>
        <v/>
      </c>
      <c r="AR19" s="78" t="str">
        <f ca="1">IFERROR(IF(COUNTIF(AQ$5:AQ19,AQ19)=1,SUM(OFFSET(INDIRECT("'Points attribués'!"&amp;ADDRESS(MATCH(AQ19,'Points attribués'!$A$2:$A$15,0)+2,2)),0,0,COUNTIF(AQ$5:AQ$100,AQ19),1))/COUNTIF(AQ$5:AQ$100,AQ19),INDIRECT(ADDRESS(MATCH(AQ19,AQ$5:AQ19,0)+ROW(AR$4),COLUMN(AR$4)))),"0")</f>
        <v>0</v>
      </c>
      <c r="AS19" s="64" t="s">
        <v>27</v>
      </c>
      <c r="AT19" s="71">
        <v>35</v>
      </c>
      <c r="AU19" s="70">
        <f t="shared" si="16"/>
        <v>12</v>
      </c>
      <c r="AV19" s="79">
        <f ca="1">IFERROR(IF(COUNTIF(AU$5:AU19,AU19)=1,SUM(OFFSET(INDIRECT("'Points attribués'!"&amp;ADDRESS(MATCH(AU19,'Points attribués'!$A$2:$A$15,0)+2,2)),0,0,COUNTIF(AU$5:AU$100,AU19),1))/COUNTIF(AU$5:AU$100,AU19),INDIRECT(ADDRESS(MATCH(AU19,AU$5:AU19,0)+ROW(AV$4),COLUMN(AV$4)))),"0")</f>
        <v>1.5</v>
      </c>
      <c r="AW19" s="80" t="s">
        <v>27</v>
      </c>
      <c r="AX19" s="15">
        <f t="shared" ca="1" si="17"/>
        <v>1.5</v>
      </c>
      <c r="AY19" s="11">
        <f t="shared" ca="1" si="18"/>
        <v>12</v>
      </c>
      <c r="AZ19" s="81">
        <f ca="1">IFERROR(IF(COUNTIF(AY$5:AY19,AY19)=1,SUM(OFFSET(INDIRECT("'Points attribués'!"&amp;ADDRESS(MATCH(AY19,'Points attribués'!$A$2:$A$15,0)+2,2)),0,0,COUNTIF(AY$5:AY$100,AY19),1))/COUNTIF(AY$5:AY$100,AY19),INDIRECT(ADDRESS(MATCH(AY19,AY$5:AY19,0)+ROW(AZ$4),COLUMN(AZ$4)))),"0")</f>
        <v>1.5</v>
      </c>
      <c r="BA19" s="10" t="s">
        <v>27</v>
      </c>
    </row>
    <row r="20" spans="1:53" ht="14.45" x14ac:dyDescent="0.35">
      <c r="A20" s="2"/>
      <c r="B20" s="2"/>
      <c r="C20" s="2"/>
      <c r="D20" s="26"/>
      <c r="E20" s="27">
        <f t="shared" si="24"/>
        <v>0</v>
      </c>
      <c r="F20" s="26"/>
      <c r="G20" s="27">
        <f t="shared" si="20"/>
        <v>0</v>
      </c>
      <c r="H20" s="26"/>
      <c r="I20" s="27">
        <f t="shared" si="21"/>
        <v>0</v>
      </c>
      <c r="J20" s="26"/>
      <c r="K20" s="27">
        <f t="shared" si="22"/>
        <v>0</v>
      </c>
      <c r="L20" s="28" t="str">
        <f t="shared" si="0"/>
        <v/>
      </c>
      <c r="M20" s="29" t="str">
        <f t="shared" si="23"/>
        <v/>
      </c>
      <c r="N20" s="74" t="str">
        <f ca="1">IFERROR(IF(COUNTIF(M$5:M20,M20)=1,SUM(OFFSET(INDIRECT("'Points attribués'!"&amp;ADDRESS(MATCH(M20,'Points attribués'!$A$2:$A$15,0)+2,2)),0,0,COUNTIF(M$5:M$100,M20),1))/COUNTIF(M$5:M$100,M20),INDIRECT(ADDRESS(MATCH(M20,M$5:M20,0)+ROW(N$4),COLUMN(N$4)))),"0")</f>
        <v>0</v>
      </c>
      <c r="O20" s="75" t="s">
        <v>27</v>
      </c>
      <c r="P20" s="41"/>
      <c r="Q20" s="39">
        <f t="shared" si="1"/>
        <v>0</v>
      </c>
      <c r="R20" s="41"/>
      <c r="S20" s="39">
        <f t="shared" si="2"/>
        <v>0</v>
      </c>
      <c r="T20" s="41"/>
      <c r="U20" s="39">
        <f t="shared" si="3"/>
        <v>0</v>
      </c>
      <c r="V20" s="41"/>
      <c r="W20" s="39">
        <f t="shared" si="4"/>
        <v>0</v>
      </c>
      <c r="X20" s="38" t="str">
        <f t="shared" si="5"/>
        <v/>
      </c>
      <c r="Y20" s="40" t="str">
        <f t="shared" si="6"/>
        <v/>
      </c>
      <c r="Z20" s="76" t="str">
        <f ca="1">IFERROR(IF(COUNTIF(Y$5:Y20,Y20)=1,SUM(OFFSET(INDIRECT("'Points attribués'!"&amp;ADDRESS(MATCH(Y20,'Points attribués'!$A$2:$A$15,0)+2,2)),0,0,COUNTIF(Y$5:Y$100,Y20),1))/COUNTIF(Y$5:Y$100,Y20),INDIRECT(ADDRESS(MATCH(Y20,Y$5:Y20,0)+ROW(Z$4),COLUMN(Z$4)))),"0")</f>
        <v>0</v>
      </c>
      <c r="AA20" s="42" t="s">
        <v>27</v>
      </c>
      <c r="AB20" s="49"/>
      <c r="AC20" s="50">
        <f t="shared" si="7"/>
        <v>0</v>
      </c>
      <c r="AD20" s="49"/>
      <c r="AE20" s="52">
        <f t="shared" si="8"/>
        <v>0</v>
      </c>
      <c r="AF20" s="53" t="str">
        <f t="shared" si="9"/>
        <v/>
      </c>
      <c r="AG20" s="54" t="str">
        <f t="shared" si="10"/>
        <v/>
      </c>
      <c r="AH20" s="77" t="str">
        <f ca="1">IFERROR(IF(COUNTIF(AG$5:AG20,AG20)=1,SUM(OFFSET(INDIRECT("'Points attribués'!"&amp;ADDRESS(MATCH(AG20,'Points attribués'!$A$2:$A$15,0)+2,2)),0,0,COUNTIF(AG$5:AG$100,AG20),1))/COUNTIF(AG$5:AG$100,AG20),INDIRECT(ADDRESS(MATCH(AG20,AG$5:AG20,0)+ROW(AH$4),COLUMN(AH$4)))),"0")</f>
        <v>0</v>
      </c>
      <c r="AI20" s="55" t="s">
        <v>27</v>
      </c>
      <c r="AJ20" s="59"/>
      <c r="AK20" s="12">
        <v>4</v>
      </c>
      <c r="AL20" s="60">
        <f t="shared" si="12"/>
        <v>1</v>
      </c>
      <c r="AM20" s="61"/>
      <c r="AN20" s="61"/>
      <c r="AO20" s="62">
        <f t="shared" si="13"/>
        <v>1</v>
      </c>
      <c r="AP20" s="13" t="str">
        <f t="shared" si="14"/>
        <v/>
      </c>
      <c r="AQ20" s="63" t="str">
        <f t="shared" si="15"/>
        <v/>
      </c>
      <c r="AR20" s="78" t="str">
        <f ca="1">IFERROR(IF(COUNTIF(AQ$5:AQ20,AQ20)=1,SUM(OFFSET(INDIRECT("'Points attribués'!"&amp;ADDRESS(MATCH(AQ20,'Points attribués'!$A$2:$A$15,0)+2,2)),0,0,COUNTIF(AQ$5:AQ$100,AQ20),1))/COUNTIF(AQ$5:AQ$100,AQ20),INDIRECT(ADDRESS(MATCH(AQ20,AQ$5:AQ20,0)+ROW(AR$4),COLUMN(AR$4)))),"0")</f>
        <v>0</v>
      </c>
      <c r="AS20" s="64" t="s">
        <v>27</v>
      </c>
      <c r="AT20" s="71">
        <v>38</v>
      </c>
      <c r="AU20" s="70">
        <f t="shared" si="16"/>
        <v>17</v>
      </c>
      <c r="AV20" s="79" t="str">
        <f ca="1">IFERROR(IF(COUNTIF(AU$5:AU20,AU20)=1,SUM(OFFSET(INDIRECT("'Points attribués'!"&amp;ADDRESS(MATCH(AU20,'Points attribués'!$A$2:$A$15,0)+2,2)),0,0,COUNTIF(AU$5:AU$100,AU20),1))/COUNTIF(AU$5:AU$100,AU20),INDIRECT(ADDRESS(MATCH(AU20,AU$5:AU20,0)+ROW(AV$4),COLUMN(AV$4)))),"0")</f>
        <v>0</v>
      </c>
      <c r="AW20" s="80" t="s">
        <v>27</v>
      </c>
      <c r="AX20" s="15">
        <f t="shared" ca="1" si="17"/>
        <v>0</v>
      </c>
      <c r="AY20" s="11" t="str">
        <f t="shared" ca="1" si="18"/>
        <v/>
      </c>
      <c r="AZ20" s="81" t="str">
        <f ca="1">IFERROR(IF(COUNTIF(AY$5:AY20,AY20)=1,SUM(OFFSET(INDIRECT("'Points attribués'!"&amp;ADDRESS(MATCH(AY20,'Points attribués'!$A$2:$A$15,0)+2,2)),0,0,COUNTIF(AY$5:AY$100,AY20),1))/COUNTIF(AY$5:AY$100,AY20),INDIRECT(ADDRESS(MATCH(AY20,AY$5:AY20,0)+ROW(AZ$4),COLUMN(AZ$4)))),"0")</f>
        <v>0</v>
      </c>
      <c r="BA20" s="10" t="s">
        <v>27</v>
      </c>
    </row>
    <row r="21" spans="1:53" ht="14.45" x14ac:dyDescent="0.35">
      <c r="A21" s="2"/>
      <c r="B21" s="2"/>
      <c r="C21" s="2"/>
      <c r="D21" s="26"/>
      <c r="E21" s="27">
        <f t="shared" si="24"/>
        <v>0</v>
      </c>
      <c r="F21" s="26"/>
      <c r="G21" s="27">
        <f t="shared" si="20"/>
        <v>0</v>
      </c>
      <c r="H21" s="26"/>
      <c r="I21" s="27">
        <f t="shared" si="21"/>
        <v>0</v>
      </c>
      <c r="J21" s="26"/>
      <c r="K21" s="27">
        <f t="shared" si="22"/>
        <v>0</v>
      </c>
      <c r="L21" s="28" t="str">
        <f t="shared" si="0"/>
        <v/>
      </c>
      <c r="M21" s="29" t="str">
        <f t="shared" si="23"/>
        <v/>
      </c>
      <c r="N21" s="74" t="str">
        <f ca="1">IFERROR(IF(COUNTIF(M$5:M21,M21)=1,SUM(OFFSET(INDIRECT("'Points attribués'!"&amp;ADDRESS(MATCH(M21,'Points attribués'!$A$2:$A$15,0)+2,2)),0,0,COUNTIF(M$5:M$100,M21),1))/COUNTIF(M$5:M$100,M21),INDIRECT(ADDRESS(MATCH(M21,M$5:M21,0)+ROW(N$4),COLUMN(N$4)))),"0")</f>
        <v>0</v>
      </c>
      <c r="O21" s="75" t="s">
        <v>27</v>
      </c>
      <c r="P21" s="41"/>
      <c r="Q21" s="39">
        <f t="shared" si="1"/>
        <v>0</v>
      </c>
      <c r="R21" s="41"/>
      <c r="S21" s="39">
        <f t="shared" si="2"/>
        <v>0</v>
      </c>
      <c r="T21" s="41"/>
      <c r="U21" s="39">
        <f t="shared" si="3"/>
        <v>0</v>
      </c>
      <c r="V21" s="41"/>
      <c r="W21" s="39">
        <f t="shared" si="4"/>
        <v>0</v>
      </c>
      <c r="X21" s="38" t="str">
        <f t="shared" si="5"/>
        <v/>
      </c>
      <c r="Y21" s="40" t="str">
        <f t="shared" si="6"/>
        <v/>
      </c>
      <c r="Z21" s="76" t="str">
        <f ca="1">IFERROR(IF(COUNTIF(Y$5:Y21,Y21)=1,SUM(OFFSET(INDIRECT("'Points attribués'!"&amp;ADDRESS(MATCH(Y21,'Points attribués'!$A$2:$A$15,0)+2,2)),0,0,COUNTIF(Y$5:Y$100,Y21),1))/COUNTIF(Y$5:Y$100,Y21),INDIRECT(ADDRESS(MATCH(Y21,Y$5:Y21,0)+ROW(Z$4),COLUMN(Z$4)))),"0")</f>
        <v>0</v>
      </c>
      <c r="AA21" s="42" t="s">
        <v>27</v>
      </c>
      <c r="AB21" s="49"/>
      <c r="AC21" s="50">
        <f t="shared" si="7"/>
        <v>0</v>
      </c>
      <c r="AD21" s="49"/>
      <c r="AE21" s="52">
        <f t="shared" si="8"/>
        <v>0</v>
      </c>
      <c r="AF21" s="53" t="str">
        <f t="shared" si="9"/>
        <v/>
      </c>
      <c r="AG21" s="54" t="str">
        <f t="shared" si="10"/>
        <v/>
      </c>
      <c r="AH21" s="77" t="str">
        <f ca="1">IFERROR(IF(COUNTIF(AG$5:AG21,AG21)=1,SUM(OFFSET(INDIRECT("'Points attribués'!"&amp;ADDRESS(MATCH(AG21,'Points attribués'!$A$2:$A$15,0)+2,2)),0,0,COUNTIF(AG$5:AG$100,AG21),1))/COUNTIF(AG$5:AG$100,AG21),INDIRECT(ADDRESS(MATCH(AG21,AG$5:AG21,0)+ROW(AH$4),COLUMN(AH$4)))),"0")</f>
        <v>0</v>
      </c>
      <c r="AI21" s="55" t="s">
        <v>27</v>
      </c>
      <c r="AJ21" s="59"/>
      <c r="AK21" s="12">
        <v>4</v>
      </c>
      <c r="AL21" s="60">
        <f t="shared" si="12"/>
        <v>1</v>
      </c>
      <c r="AM21" s="61"/>
      <c r="AN21" s="61"/>
      <c r="AO21" s="62">
        <f t="shared" si="13"/>
        <v>1</v>
      </c>
      <c r="AP21" s="13" t="str">
        <f t="shared" si="14"/>
        <v/>
      </c>
      <c r="AQ21" s="63" t="str">
        <f t="shared" si="15"/>
        <v/>
      </c>
      <c r="AR21" s="78" t="str">
        <f ca="1">IFERROR(IF(COUNTIF(AQ$5:AQ21,AQ21)=1,SUM(OFFSET(INDIRECT("'Points attribués'!"&amp;ADDRESS(MATCH(AQ21,'Points attribués'!$A$2:$A$15,0)+2,2)),0,0,COUNTIF(AQ$5:AQ$100,AQ21),1))/COUNTIF(AQ$5:AQ$100,AQ21),INDIRECT(ADDRESS(MATCH(AQ21,AQ$5:AQ21,0)+ROW(AR$4),COLUMN(AR$4)))),"0")</f>
        <v>0</v>
      </c>
      <c r="AS21" s="64" t="s">
        <v>27</v>
      </c>
      <c r="AT21" s="71">
        <v>35</v>
      </c>
      <c r="AU21" s="70">
        <f t="shared" si="16"/>
        <v>12</v>
      </c>
      <c r="AV21" s="79">
        <f ca="1">IFERROR(IF(COUNTIF(AU$5:AU21,AU21)=1,SUM(OFFSET(INDIRECT("'Points attribués'!"&amp;ADDRESS(MATCH(AU21,'Points attribués'!$A$2:$A$15,0)+2,2)),0,0,COUNTIF(AU$5:AU$100,AU21),1))/COUNTIF(AU$5:AU$100,AU21),INDIRECT(ADDRESS(MATCH(AU21,AU$5:AU21,0)+ROW(AV$4),COLUMN(AV$4)))),"0")</f>
        <v>1.5</v>
      </c>
      <c r="AW21" s="80" t="s">
        <v>27</v>
      </c>
      <c r="AX21" s="15">
        <f t="shared" ca="1" si="17"/>
        <v>1.5</v>
      </c>
      <c r="AY21" s="11">
        <f t="shared" ca="1" si="18"/>
        <v>12</v>
      </c>
      <c r="AZ21" s="81">
        <f ca="1">IFERROR(IF(COUNTIF(AY$5:AY21,AY21)=1,SUM(OFFSET(INDIRECT("'Points attribués'!"&amp;ADDRESS(MATCH(AY21,'Points attribués'!$A$2:$A$15,0)+2,2)),0,0,COUNTIF(AY$5:AY$100,AY21),1))/COUNTIF(AY$5:AY$100,AY21),INDIRECT(ADDRESS(MATCH(AY21,AY$5:AY21,0)+ROW(AZ$4),COLUMN(AZ$4)))),"0")</f>
        <v>1.5</v>
      </c>
      <c r="BA21" s="10" t="s">
        <v>27</v>
      </c>
    </row>
    <row r="22" spans="1:53" ht="14.45" x14ac:dyDescent="0.35">
      <c r="A22" s="2"/>
      <c r="B22" s="2"/>
      <c r="C22" s="2"/>
      <c r="D22" s="26"/>
      <c r="E22" s="27">
        <f t="shared" si="24"/>
        <v>0</v>
      </c>
      <c r="F22" s="26"/>
      <c r="G22" s="27">
        <f t="shared" si="20"/>
        <v>0</v>
      </c>
      <c r="H22" s="26"/>
      <c r="I22" s="27">
        <f t="shared" si="21"/>
        <v>0</v>
      </c>
      <c r="J22" s="26"/>
      <c r="K22" s="27">
        <f t="shared" si="22"/>
        <v>0</v>
      </c>
      <c r="L22" s="28" t="str">
        <f t="shared" si="0"/>
        <v/>
      </c>
      <c r="M22" s="29" t="str">
        <f t="shared" si="23"/>
        <v/>
      </c>
      <c r="N22" s="74" t="str">
        <f ca="1">IFERROR(IF(COUNTIF(M$5:M22,M22)=1,SUM(OFFSET(INDIRECT("'Points attribués'!"&amp;ADDRESS(MATCH(M22,'Points attribués'!$A$2:$A$15,0)+2,2)),0,0,COUNTIF(M$5:M$100,M22),1))/COUNTIF(M$5:M$100,M22),INDIRECT(ADDRESS(MATCH(M22,M$5:M22,0)+ROW(N$4),COLUMN(N$4)))),"0")</f>
        <v>0</v>
      </c>
      <c r="O22" s="75" t="s">
        <v>27</v>
      </c>
      <c r="P22" s="41"/>
      <c r="Q22" s="39">
        <f t="shared" si="1"/>
        <v>0</v>
      </c>
      <c r="R22" s="41"/>
      <c r="S22" s="39">
        <f t="shared" si="2"/>
        <v>0</v>
      </c>
      <c r="T22" s="41"/>
      <c r="U22" s="39">
        <f t="shared" si="3"/>
        <v>0</v>
      </c>
      <c r="V22" s="41"/>
      <c r="W22" s="39">
        <f t="shared" si="4"/>
        <v>0</v>
      </c>
      <c r="X22" s="38" t="str">
        <f t="shared" si="5"/>
        <v/>
      </c>
      <c r="Y22" s="40" t="str">
        <f t="shared" si="6"/>
        <v/>
      </c>
      <c r="Z22" s="76" t="str">
        <f ca="1">IFERROR(IF(COUNTIF(Y$5:Y22,Y22)=1,SUM(OFFSET(INDIRECT("'Points attribués'!"&amp;ADDRESS(MATCH(Y22,'Points attribués'!$A$2:$A$15,0)+2,2)),0,0,COUNTIF(Y$5:Y$100,Y22),1))/COUNTIF(Y$5:Y$100,Y22),INDIRECT(ADDRESS(MATCH(Y22,Y$5:Y22,0)+ROW(Z$4),COLUMN(Z$4)))),"0")</f>
        <v>0</v>
      </c>
      <c r="AA22" s="42" t="s">
        <v>27</v>
      </c>
      <c r="AB22" s="49"/>
      <c r="AC22" s="50">
        <f t="shared" si="7"/>
        <v>0</v>
      </c>
      <c r="AD22" s="49"/>
      <c r="AE22" s="52">
        <f t="shared" si="8"/>
        <v>0</v>
      </c>
      <c r="AF22" s="53" t="str">
        <f t="shared" si="9"/>
        <v/>
      </c>
      <c r="AG22" s="54" t="str">
        <f t="shared" si="10"/>
        <v/>
      </c>
      <c r="AH22" s="77" t="str">
        <f ca="1">IFERROR(IF(COUNTIF(AG$5:AG22,AG22)=1,SUM(OFFSET(INDIRECT("'Points attribués'!"&amp;ADDRESS(MATCH(AG22,'Points attribués'!$A$2:$A$15,0)+2,2)),0,0,COUNTIF(AG$5:AG$100,AG22),1))/COUNTIF(AG$5:AG$100,AG22),INDIRECT(ADDRESS(MATCH(AG22,AG$5:AG22,0)+ROW(AH$4),COLUMN(AH$4)))),"0")</f>
        <v>0</v>
      </c>
      <c r="AI22" s="55" t="s">
        <v>27</v>
      </c>
      <c r="AJ22" s="59"/>
      <c r="AK22" s="12">
        <v>4</v>
      </c>
      <c r="AL22" s="60">
        <f t="shared" si="12"/>
        <v>1</v>
      </c>
      <c r="AM22" s="61"/>
      <c r="AN22" s="61"/>
      <c r="AO22" s="62">
        <f t="shared" si="13"/>
        <v>1</v>
      </c>
      <c r="AP22" s="13" t="str">
        <f t="shared" si="14"/>
        <v/>
      </c>
      <c r="AQ22" s="63" t="str">
        <f t="shared" si="15"/>
        <v/>
      </c>
      <c r="AR22" s="78" t="str">
        <f ca="1">IFERROR(IF(COUNTIF(AQ$5:AQ22,AQ22)=1,SUM(OFFSET(INDIRECT("'Points attribués'!"&amp;ADDRESS(MATCH(AQ22,'Points attribués'!$A$2:$A$15,0)+2,2)),0,0,COUNTIF(AQ$5:AQ$100,AQ22),1))/COUNTIF(AQ$5:AQ$100,AQ22),INDIRECT(ADDRESS(MATCH(AQ22,AQ$5:AQ22,0)+ROW(AR$4),COLUMN(AR$4)))),"0")</f>
        <v>0</v>
      </c>
      <c r="AS22" s="64" t="s">
        <v>27</v>
      </c>
      <c r="AT22" s="71">
        <v>31</v>
      </c>
      <c r="AU22" s="70">
        <f t="shared" si="16"/>
        <v>2</v>
      </c>
      <c r="AV22" s="79">
        <f ca="1">IFERROR(IF(COUNTIF(AU$5:AU22,AU22)=1,SUM(OFFSET(INDIRECT("'Points attribués'!"&amp;ADDRESS(MATCH(AU22,'Points attribués'!$A$2:$A$15,0)+2,2)),0,0,COUNTIF(AU$5:AU$100,AU22),1))/COUNTIF(AU$5:AU$100,AU22),INDIRECT(ADDRESS(MATCH(AU22,AU$5:AU22,0)+ROW(AV$4),COLUMN(AV$4)))),"0")</f>
        <v>20</v>
      </c>
      <c r="AW22" s="80" t="s">
        <v>27</v>
      </c>
      <c r="AX22" s="15">
        <f t="shared" ca="1" si="17"/>
        <v>20</v>
      </c>
      <c r="AY22" s="11">
        <f t="shared" ca="1" si="18"/>
        <v>2</v>
      </c>
      <c r="AZ22" s="81">
        <f ca="1">IFERROR(IF(COUNTIF(AY$5:AY22,AY22)=1,SUM(OFFSET(INDIRECT("'Points attribués'!"&amp;ADDRESS(MATCH(AY22,'Points attribués'!$A$2:$A$15,0)+2,2)),0,0,COUNTIF(AY$5:AY$100,AY22),1))/COUNTIF(AY$5:AY$100,AY22),INDIRECT(ADDRESS(MATCH(AY22,AY$5:AY22,0)+ROW(AZ$4),COLUMN(AZ$4)))),"0")</f>
        <v>20</v>
      </c>
      <c r="BA22" s="10" t="s">
        <v>27</v>
      </c>
    </row>
    <row r="23" spans="1:53" ht="14.45" x14ac:dyDescent="0.35">
      <c r="A23" s="2"/>
      <c r="B23" s="2"/>
      <c r="C23" s="2"/>
      <c r="D23" s="26"/>
      <c r="E23" s="27">
        <f t="shared" si="24"/>
        <v>0</v>
      </c>
      <c r="F23" s="26"/>
      <c r="G23" s="27">
        <f t="shared" si="20"/>
        <v>0</v>
      </c>
      <c r="H23" s="26"/>
      <c r="I23" s="27">
        <f t="shared" si="21"/>
        <v>0</v>
      </c>
      <c r="J23" s="26"/>
      <c r="K23" s="27">
        <f t="shared" si="22"/>
        <v>0</v>
      </c>
      <c r="L23" s="28" t="str">
        <f t="shared" si="0"/>
        <v/>
      </c>
      <c r="M23" s="29" t="str">
        <f t="shared" si="23"/>
        <v/>
      </c>
      <c r="N23" s="74" t="str">
        <f ca="1">IFERROR(IF(COUNTIF(M$5:M23,M23)=1,SUM(OFFSET(INDIRECT("'Points attribués'!"&amp;ADDRESS(MATCH(M23,'Points attribués'!$A$2:$A$15,0)+2,2)),0,0,COUNTIF(M$5:M$100,M23),1))/COUNTIF(M$5:M$100,M23),INDIRECT(ADDRESS(MATCH(M23,M$5:M23,0)+ROW(N$4),COLUMN(N$4)))),"0")</f>
        <v>0</v>
      </c>
      <c r="O23" s="75" t="s">
        <v>27</v>
      </c>
      <c r="P23" s="41"/>
      <c r="Q23" s="39">
        <f t="shared" si="1"/>
        <v>0</v>
      </c>
      <c r="R23" s="41"/>
      <c r="S23" s="39">
        <f t="shared" si="2"/>
        <v>0</v>
      </c>
      <c r="T23" s="41"/>
      <c r="U23" s="39">
        <f t="shared" si="3"/>
        <v>0</v>
      </c>
      <c r="V23" s="41"/>
      <c r="W23" s="39">
        <f t="shared" si="4"/>
        <v>0</v>
      </c>
      <c r="X23" s="38" t="str">
        <f t="shared" si="5"/>
        <v/>
      </c>
      <c r="Y23" s="40" t="str">
        <f t="shared" si="6"/>
        <v/>
      </c>
      <c r="Z23" s="76" t="str">
        <f ca="1">IFERROR(IF(COUNTIF(Y$5:Y23,Y23)=1,SUM(OFFSET(INDIRECT("'Points attribués'!"&amp;ADDRESS(MATCH(Y23,'Points attribués'!$A$2:$A$15,0)+2,2)),0,0,COUNTIF(Y$5:Y$100,Y23),1))/COUNTIF(Y$5:Y$100,Y23),INDIRECT(ADDRESS(MATCH(Y23,Y$5:Y23,0)+ROW(Z$4),COLUMN(Z$4)))),"0")</f>
        <v>0</v>
      </c>
      <c r="AA23" s="42" t="s">
        <v>27</v>
      </c>
      <c r="AB23" s="49"/>
      <c r="AC23" s="50">
        <f t="shared" si="7"/>
        <v>0</v>
      </c>
      <c r="AD23" s="49"/>
      <c r="AE23" s="52">
        <f t="shared" si="8"/>
        <v>0</v>
      </c>
      <c r="AF23" s="53" t="str">
        <f t="shared" si="9"/>
        <v/>
      </c>
      <c r="AG23" s="54" t="str">
        <f t="shared" si="10"/>
        <v/>
      </c>
      <c r="AH23" s="77" t="str">
        <f ca="1">IFERROR(IF(COUNTIF(AG$5:AG23,AG23)=1,SUM(OFFSET(INDIRECT("'Points attribués'!"&amp;ADDRESS(MATCH(AG23,'Points attribués'!$A$2:$A$15,0)+2,2)),0,0,COUNTIF(AG$5:AG$100,AG23),1))/COUNTIF(AG$5:AG$100,AG23),INDIRECT(ADDRESS(MATCH(AG23,AG$5:AG23,0)+ROW(AH$4),COLUMN(AH$4)))),"0")</f>
        <v>0</v>
      </c>
      <c r="AI23" s="55" t="s">
        <v>27</v>
      </c>
      <c r="AJ23" s="59"/>
      <c r="AK23" s="12">
        <v>6</v>
      </c>
      <c r="AL23" s="60">
        <f t="shared" si="12"/>
        <v>1</v>
      </c>
      <c r="AM23" s="61"/>
      <c r="AN23" s="61"/>
      <c r="AO23" s="62">
        <f t="shared" si="13"/>
        <v>1</v>
      </c>
      <c r="AP23" s="13" t="str">
        <f t="shared" si="14"/>
        <v/>
      </c>
      <c r="AQ23" s="63" t="str">
        <f t="shared" si="15"/>
        <v/>
      </c>
      <c r="AR23" s="78" t="str">
        <f ca="1">IFERROR(IF(COUNTIF(AQ$5:AQ23,AQ23)=1,SUM(OFFSET(INDIRECT("'Points attribués'!"&amp;ADDRESS(MATCH(AQ23,'Points attribués'!$A$2:$A$15,0)+2,2)),0,0,COUNTIF(AQ$5:AQ$100,AQ23),1))/COUNTIF(AQ$5:AQ$100,AQ23),INDIRECT(ADDRESS(MATCH(AQ23,AQ$5:AQ23,0)+ROW(AR$4),COLUMN(AR$4)))),"0")</f>
        <v>0</v>
      </c>
      <c r="AS23" s="64" t="s">
        <v>27</v>
      </c>
      <c r="AT23" s="71">
        <v>31</v>
      </c>
      <c r="AU23" s="70">
        <f t="shared" si="16"/>
        <v>2</v>
      </c>
      <c r="AV23" s="79">
        <f ca="1">IFERROR(IF(COUNTIF(AU$5:AU23,AU23)=1,SUM(OFFSET(INDIRECT("'Points attribués'!"&amp;ADDRESS(MATCH(AU23,'Points attribués'!$A$2:$A$15,0)+2,2)),0,0,COUNTIF(AU$5:AU$100,AU23),1))/COUNTIF(AU$5:AU$100,AU23),INDIRECT(ADDRESS(MATCH(AU23,AU$5:AU23,0)+ROW(AV$4),COLUMN(AV$4)))),"0")</f>
        <v>20</v>
      </c>
      <c r="AW23" s="80" t="s">
        <v>27</v>
      </c>
      <c r="AX23" s="15">
        <f t="shared" ca="1" si="17"/>
        <v>20</v>
      </c>
      <c r="AY23" s="11">
        <f t="shared" ca="1" si="18"/>
        <v>2</v>
      </c>
      <c r="AZ23" s="81">
        <f ca="1">IFERROR(IF(COUNTIF(AY$5:AY23,AY23)=1,SUM(OFFSET(INDIRECT("'Points attribués'!"&amp;ADDRESS(MATCH(AY23,'Points attribués'!$A$2:$A$15,0)+2,2)),0,0,COUNTIF(AY$5:AY$100,AY23),1))/COUNTIF(AY$5:AY$100,AY23),INDIRECT(ADDRESS(MATCH(AY23,AY$5:AY23,0)+ROW(AZ$4),COLUMN(AZ$4)))),"0")</f>
        <v>20</v>
      </c>
      <c r="BA23" s="10" t="s">
        <v>27</v>
      </c>
    </row>
    <row r="24" spans="1:53" ht="14.45" x14ac:dyDescent="0.35">
      <c r="A24" s="2"/>
      <c r="B24" s="2"/>
      <c r="C24" s="2"/>
      <c r="D24" s="26"/>
      <c r="E24" s="27">
        <f>(D24*100/20)/100</f>
        <v>0</v>
      </c>
      <c r="F24" s="26"/>
      <c r="G24" s="27">
        <f t="shared" si="20"/>
        <v>0</v>
      </c>
      <c r="H24" s="26"/>
      <c r="I24" s="27">
        <f t="shared" si="21"/>
        <v>0</v>
      </c>
      <c r="J24" s="26"/>
      <c r="K24" s="27">
        <f t="shared" si="22"/>
        <v>0</v>
      </c>
      <c r="L24" s="28" t="str">
        <f t="shared" si="0"/>
        <v/>
      </c>
      <c r="M24" s="29" t="str">
        <f t="shared" si="23"/>
        <v/>
      </c>
      <c r="N24" s="74" t="str">
        <f ca="1">IFERROR(IF(COUNTIF(M$5:M24,M24)=1,SUM(OFFSET(INDIRECT("'Points attribués'!"&amp;ADDRESS(MATCH(M24,'Points attribués'!$A$2:$A$15,0)+2,2)),0,0,COUNTIF(M$5:M$100,M24),1))/COUNTIF(M$5:M$100,M24),INDIRECT(ADDRESS(MATCH(M24,M$5:M24,0)+ROW(N$4),COLUMN(N$4)))),"0")</f>
        <v>0</v>
      </c>
      <c r="O24" s="75" t="s">
        <v>27</v>
      </c>
      <c r="P24" s="41"/>
      <c r="Q24" s="39">
        <f t="shared" si="1"/>
        <v>0</v>
      </c>
      <c r="R24" s="41"/>
      <c r="S24" s="39">
        <f t="shared" si="2"/>
        <v>0</v>
      </c>
      <c r="T24" s="41"/>
      <c r="U24" s="39">
        <f t="shared" si="3"/>
        <v>0</v>
      </c>
      <c r="V24" s="41"/>
      <c r="W24" s="39">
        <f t="shared" si="4"/>
        <v>0</v>
      </c>
      <c r="X24" s="38" t="str">
        <f t="shared" si="5"/>
        <v/>
      </c>
      <c r="Y24" s="40" t="str">
        <f t="shared" si="6"/>
        <v/>
      </c>
      <c r="Z24" s="76" t="str">
        <f ca="1">IFERROR(IF(COUNTIF(Y$5:Y24,Y24)=1,SUM(OFFSET(INDIRECT("'Points attribués'!"&amp;ADDRESS(MATCH(Y24,'Points attribués'!$A$2:$A$15,0)+2,2)),0,0,COUNTIF(Y$5:Y$100,Y24),1))/COUNTIF(Y$5:Y$100,Y24),INDIRECT(ADDRESS(MATCH(Y24,Y$5:Y24,0)+ROW(Z$4),COLUMN(Z$4)))),"0")</f>
        <v>0</v>
      </c>
      <c r="AA24" s="42" t="s">
        <v>27</v>
      </c>
      <c r="AB24" s="49"/>
      <c r="AC24" s="50">
        <f t="shared" si="7"/>
        <v>0</v>
      </c>
      <c r="AD24" s="49"/>
      <c r="AE24" s="52">
        <f t="shared" si="8"/>
        <v>0</v>
      </c>
      <c r="AF24" s="53" t="str">
        <f t="shared" si="9"/>
        <v/>
      </c>
      <c r="AG24" s="54" t="str">
        <f t="shared" si="10"/>
        <v/>
      </c>
      <c r="AH24" s="77" t="str">
        <f ca="1">IFERROR(IF(COUNTIF(AG$5:AG24,AG24)=1,SUM(OFFSET(INDIRECT("'Points attribués'!"&amp;ADDRESS(MATCH(AG24,'Points attribués'!$A$2:$A$15,0)+2,2)),0,0,COUNTIF(AG$5:AG$100,AG24),1))/COUNTIF(AG$5:AG$100,AG24),INDIRECT(ADDRESS(MATCH(AG24,AG$5:AG24,0)+ROW(AH$4),COLUMN(AH$4)))),"0")</f>
        <v>0</v>
      </c>
      <c r="AI24" s="55" t="s">
        <v>27</v>
      </c>
      <c r="AJ24" s="13"/>
      <c r="AK24" s="12"/>
      <c r="AL24" s="60"/>
      <c r="AM24" s="61"/>
      <c r="AN24" s="61"/>
      <c r="AO24" s="62">
        <f t="shared" si="13"/>
        <v>1</v>
      </c>
      <c r="AP24" s="13" t="str">
        <f t="shared" si="14"/>
        <v/>
      </c>
      <c r="AQ24" s="63" t="str">
        <f t="shared" si="15"/>
        <v/>
      </c>
      <c r="AR24" s="78" t="str">
        <f ca="1">IFERROR(IF(COUNTIF(AQ$5:AQ24,AQ24)=1,SUM(OFFSET(INDIRECT("'Points attribués'!"&amp;ADDRESS(MATCH(AQ24,'Points attribués'!$A$2:$A$15,0)+2,2)),0,0,COUNTIF(AQ$5:AQ$100,AQ24),1))/COUNTIF(AQ$5:AQ$100,AQ24),INDIRECT(ADDRESS(MATCH(AQ24,AQ$5:AQ24,0)+ROW(AR$4),COLUMN(AR$4)))),"0")</f>
        <v>0</v>
      </c>
      <c r="AS24" s="64" t="s">
        <v>27</v>
      </c>
      <c r="AT24" s="71"/>
      <c r="AU24" s="70" t="str">
        <f t="shared" si="16"/>
        <v/>
      </c>
      <c r="AV24" s="79" t="str">
        <f ca="1">IFERROR(IF(COUNTIF(AU$5:AU24,AU24)=1,SUM(OFFSET(INDIRECT("'Points attribués'!"&amp;ADDRESS(MATCH(AU24,'Points attribués'!$A$2:$A$15,0)+2,2)),0,0,COUNTIF(AU$5:AU$100,AU24),1))/COUNTIF(AU$5:AU$100,AU24),INDIRECT(ADDRESS(MATCH(AU24,AU$5:AU24,0)+ROW(AV$4),COLUMN(AV$4)))),"0")</f>
        <v>0</v>
      </c>
      <c r="AW24" s="80" t="s">
        <v>27</v>
      </c>
      <c r="AX24" s="15">
        <f t="shared" ca="1" si="17"/>
        <v>0</v>
      </c>
      <c r="AY24" s="11" t="str">
        <f t="shared" ca="1" si="18"/>
        <v/>
      </c>
      <c r="AZ24" s="81" t="str">
        <f ca="1">IFERROR(IF(COUNTIF(AY$5:AY24,AY24)=1,SUM(OFFSET(INDIRECT("'Points attribués'!"&amp;ADDRESS(MATCH(AY24,'Points attribués'!$A$2:$A$15,0)+2,2)),0,0,COUNTIF(AY$5:AY$100,AY24),1))/COUNTIF(AY$5:AY$100,AY24),INDIRECT(ADDRESS(MATCH(AY24,AY$5:AY24,0)+ROW(AZ$4),COLUMN(AZ$4)))),"0")</f>
        <v>0</v>
      </c>
      <c r="BA24" s="10" t="s">
        <v>27</v>
      </c>
    </row>
    <row r="25" spans="1:53" x14ac:dyDescent="0.25">
      <c r="A25" s="2"/>
      <c r="B25" s="2"/>
      <c r="C25" s="2"/>
      <c r="D25" s="26"/>
      <c r="E25" s="27">
        <f t="shared" ref="E25:E28" si="25">(D25*100/20)/100</f>
        <v>0</v>
      </c>
      <c r="F25" s="26"/>
      <c r="G25" s="27">
        <f t="shared" ref="G25:G28" si="26">(F25*100/20)/100</f>
        <v>0</v>
      </c>
      <c r="H25" s="26"/>
      <c r="I25" s="27">
        <f t="shared" ref="I25:I28" si="27">(H25*100/20)/100</f>
        <v>0</v>
      </c>
      <c r="J25" s="26"/>
      <c r="K25" s="27">
        <f t="shared" ref="K25:K28" si="28">(J25*100/20)/100</f>
        <v>0</v>
      </c>
      <c r="L25" s="28" t="str">
        <f t="shared" si="0"/>
        <v/>
      </c>
      <c r="M25" s="29" t="str">
        <f t="shared" ref="M25:M28" si="29">IFERROR(RANK(L25,$L$5:$L$40,0),"")</f>
        <v/>
      </c>
      <c r="N25" s="74" t="str">
        <f ca="1">IFERROR(IF(COUNTIF(M$5:M25,M25)=1,SUM(OFFSET(INDIRECT("'Points attribués'!"&amp;ADDRESS(MATCH(M25,'Points attribués'!$A$2:$A$15,0)+2,2)),0,0,COUNTIF(M$5:M$100,M25),1))/COUNTIF(M$5:M$100,M25),INDIRECT(ADDRESS(MATCH(M25,M$5:M25,0)+ROW(N$4),COLUMN(N$4)))),"0")</f>
        <v>0</v>
      </c>
      <c r="O25" s="75" t="s">
        <v>27</v>
      </c>
      <c r="P25" s="41"/>
      <c r="Q25" s="39">
        <f t="shared" ref="Q25:Q28" si="30">(P25*100/10)/100</f>
        <v>0</v>
      </c>
      <c r="R25" s="41"/>
      <c r="S25" s="39">
        <f t="shared" ref="S25:S28" si="31">(R25*100/10)/100</f>
        <v>0</v>
      </c>
      <c r="T25" s="41"/>
      <c r="U25" s="39">
        <f t="shared" ref="U25:U28" si="32">(T25*100/10)/100</f>
        <v>0</v>
      </c>
      <c r="V25" s="41"/>
      <c r="W25" s="39">
        <f t="shared" ref="W25:W28" si="33">(V25*100/10)/100</f>
        <v>0</v>
      </c>
      <c r="X25" s="38" t="str">
        <f t="shared" ref="X25:X28" si="34">IF(AND(P25="",R25="",T25="",V25=""),"",P25+R25+T25+V25)</f>
        <v/>
      </c>
      <c r="Y25" s="40" t="str">
        <f t="shared" ref="Y25:Y28" si="35">IFERROR(RANK(X25,$X$5:$X$40,0),"")</f>
        <v/>
      </c>
      <c r="Z25" s="76" t="str">
        <f ca="1">IFERROR(IF(COUNTIF(Y$5:Y25,Y25)=1,SUM(OFFSET(INDIRECT("'Points attribués'!"&amp;ADDRESS(MATCH(Y25,'Points attribués'!$A$2:$A$15,0)+2,2)),0,0,COUNTIF(Y$5:Y$100,Y25),1))/COUNTIF(Y$5:Y$100,Y25),INDIRECT(ADDRESS(MATCH(Y25,Y$5:Y25,0)+ROW(Z$4),COLUMN(Z$4)))),"0")</f>
        <v>0</v>
      </c>
      <c r="AA25" s="42" t="s">
        <v>27</v>
      </c>
      <c r="AB25" s="49"/>
      <c r="AC25" s="50">
        <f t="shared" ref="AC25:AC28" si="36">(AB25*100/7)/100</f>
        <v>0</v>
      </c>
      <c r="AD25" s="49"/>
      <c r="AE25" s="52">
        <f t="shared" ref="AE25:AE28" si="37">(AD25*100/14)/100</f>
        <v>0</v>
      </c>
      <c r="AF25" s="53" t="str">
        <f t="shared" ref="AF25:AF28" si="38">IF(AND(AB25="",AD25=""),"",AB25+AD25)</f>
        <v/>
      </c>
      <c r="AG25" s="54" t="str">
        <f t="shared" ref="AG25:AG28" si="39">IFERROR(RANK(AF25,$AF$5:$AF$40,0),"")</f>
        <v/>
      </c>
      <c r="AH25" s="77" t="str">
        <f ca="1">IFERROR(IF(COUNTIF(AG$5:AG25,AG25)=1,SUM(OFFSET(INDIRECT("'Points attribués'!"&amp;ADDRESS(MATCH(AG25,'Points attribués'!$A$2:$A$15,0)+2,2)),0,0,COUNTIF(AG$5:AG$100,AG25),1))/COUNTIF(AG$5:AG$100,AG25),INDIRECT(ADDRESS(MATCH(AG25,AG$5:AG25,0)+ROW(AH$4),COLUMN(AH$4)))),"0")</f>
        <v>0</v>
      </c>
      <c r="AI25" s="55" t="s">
        <v>27</v>
      </c>
      <c r="AJ25" s="13"/>
      <c r="AK25" s="12"/>
      <c r="AL25" s="60"/>
      <c r="AM25" s="61"/>
      <c r="AN25" s="61"/>
      <c r="AO25" s="62">
        <f t="shared" ref="AO25:AO28" si="40">IF(AM25&gt;10,0,(100-AM25*10)/100)</f>
        <v>1</v>
      </c>
      <c r="AP25" s="13" t="str">
        <f t="shared" ref="AP25:AP28" si="41">IF(AND(AJ25="",AM25=""),"",AK25+AN25)</f>
        <v/>
      </c>
      <c r="AQ25" s="63" t="str">
        <f t="shared" ref="AQ25:AQ28" si="42">IFERROR(RANK(AP25,$AP$5:$AP$40,0),"")</f>
        <v/>
      </c>
      <c r="AR25" s="78" t="str">
        <f ca="1">IFERROR(IF(COUNTIF(AQ$5:AQ25,AQ25)=1,SUM(OFFSET(INDIRECT("'Points attribués'!"&amp;ADDRESS(MATCH(AQ25,'Points attribués'!$A$2:$A$15,0)+2,2)),0,0,COUNTIF(AQ$5:AQ$100,AQ25),1))/COUNTIF(AQ$5:AQ$100,AQ25),INDIRECT(ADDRESS(MATCH(AQ25,AQ$5:AQ25,0)+ROW(AR$4),COLUMN(AR$4)))),"0")</f>
        <v>0</v>
      </c>
      <c r="AS25" s="64" t="s">
        <v>27</v>
      </c>
      <c r="AT25" s="71"/>
      <c r="AU25" s="70" t="str">
        <f t="shared" ref="AU25:AU28" si="43">IFERROR(RANK(AT25,$AT$5:$AT$40,1),"")</f>
        <v/>
      </c>
      <c r="AV25" s="79" t="str">
        <f ca="1">IFERROR(IF(COUNTIF(AU$5:AU25,AU25)=1,SUM(OFFSET(INDIRECT("'Points attribués'!"&amp;ADDRESS(MATCH(AU25,'Points attribués'!$A$2:$A$15,0)+2,2)),0,0,COUNTIF(AU$5:AU$100,AU25),1))/COUNTIF(AU$5:AU$100,AU25),INDIRECT(ADDRESS(MATCH(AU25,AU$5:AU25,0)+ROW(AV$4),COLUMN(AV$4)))),"0")</f>
        <v>0</v>
      </c>
      <c r="AW25" s="80" t="s">
        <v>27</v>
      </c>
      <c r="AX25" s="15">
        <f t="shared" ca="1" si="17"/>
        <v>0</v>
      </c>
      <c r="AY25" s="11" t="str">
        <f t="shared" ca="1" si="18"/>
        <v/>
      </c>
      <c r="AZ25" s="81" t="str">
        <f ca="1">IFERROR(IF(COUNTIF(AY$5:AY25,AY25)=1,SUM(OFFSET(INDIRECT("'Points attribués'!"&amp;ADDRESS(MATCH(AY25,'Points attribués'!$A$2:$A$15,0)+2,2)),0,0,COUNTIF(AY$5:AY$100,AY25),1))/COUNTIF(AY$5:AY$100,AY25),INDIRECT(ADDRESS(MATCH(AY25,AY$5:AY25,0)+ROW(AZ$4),COLUMN(AZ$4)))),"0")</f>
        <v>0</v>
      </c>
      <c r="BA25" s="10" t="s">
        <v>27</v>
      </c>
    </row>
    <row r="26" spans="1:53" x14ac:dyDescent="0.25">
      <c r="A26" s="2"/>
      <c r="B26" s="2"/>
      <c r="C26" s="2"/>
      <c r="D26" s="26"/>
      <c r="E26" s="27">
        <f t="shared" si="25"/>
        <v>0</v>
      </c>
      <c r="F26" s="26"/>
      <c r="G26" s="27">
        <f t="shared" si="26"/>
        <v>0</v>
      </c>
      <c r="H26" s="26"/>
      <c r="I26" s="27">
        <f t="shared" si="27"/>
        <v>0</v>
      </c>
      <c r="J26" s="26"/>
      <c r="K26" s="27">
        <f t="shared" si="28"/>
        <v>0</v>
      </c>
      <c r="L26" s="28" t="str">
        <f t="shared" si="0"/>
        <v/>
      </c>
      <c r="M26" s="29" t="str">
        <f t="shared" si="29"/>
        <v/>
      </c>
      <c r="N26" s="74" t="str">
        <f ca="1">IFERROR(IF(COUNTIF(M$5:M26,M26)=1,SUM(OFFSET(INDIRECT("'Points attribués'!"&amp;ADDRESS(MATCH(M26,'Points attribués'!$A$2:$A$15,0)+2,2)),0,0,COUNTIF(M$5:M$100,M26),1))/COUNTIF(M$5:M$100,M26),INDIRECT(ADDRESS(MATCH(M26,M$5:M26,0)+ROW(N$4),COLUMN(N$4)))),"0")</f>
        <v>0</v>
      </c>
      <c r="O26" s="75" t="s">
        <v>27</v>
      </c>
      <c r="P26" s="41"/>
      <c r="Q26" s="39">
        <f t="shared" si="30"/>
        <v>0</v>
      </c>
      <c r="R26" s="41"/>
      <c r="S26" s="39">
        <f t="shared" si="31"/>
        <v>0</v>
      </c>
      <c r="T26" s="41"/>
      <c r="U26" s="39">
        <f t="shared" si="32"/>
        <v>0</v>
      </c>
      <c r="V26" s="41"/>
      <c r="W26" s="39">
        <f t="shared" si="33"/>
        <v>0</v>
      </c>
      <c r="X26" s="38" t="str">
        <f t="shared" si="34"/>
        <v/>
      </c>
      <c r="Y26" s="40" t="str">
        <f t="shared" si="35"/>
        <v/>
      </c>
      <c r="Z26" s="76" t="str">
        <f ca="1">IFERROR(IF(COUNTIF(Y$5:Y26,Y26)=1,SUM(OFFSET(INDIRECT("'Points attribués'!"&amp;ADDRESS(MATCH(Y26,'Points attribués'!$A$2:$A$15,0)+2,2)),0,0,COUNTIF(Y$5:Y$100,Y26),1))/COUNTIF(Y$5:Y$100,Y26),INDIRECT(ADDRESS(MATCH(Y26,Y$5:Y26,0)+ROW(Z$4),COLUMN(Z$4)))),"0")</f>
        <v>0</v>
      </c>
      <c r="AA26" s="42" t="s">
        <v>27</v>
      </c>
      <c r="AB26" s="49"/>
      <c r="AC26" s="50">
        <f t="shared" si="36"/>
        <v>0</v>
      </c>
      <c r="AD26" s="49"/>
      <c r="AE26" s="52">
        <f t="shared" si="37"/>
        <v>0</v>
      </c>
      <c r="AF26" s="53" t="str">
        <f t="shared" si="38"/>
        <v/>
      </c>
      <c r="AG26" s="54" t="str">
        <f t="shared" si="39"/>
        <v/>
      </c>
      <c r="AH26" s="77" t="str">
        <f ca="1">IFERROR(IF(COUNTIF(AG$5:AG26,AG26)=1,SUM(OFFSET(INDIRECT("'Points attribués'!"&amp;ADDRESS(MATCH(AG26,'Points attribués'!$A$2:$A$15,0)+2,2)),0,0,COUNTIF(AG$5:AG$100,AG26),1))/COUNTIF(AG$5:AG$100,AG26),INDIRECT(ADDRESS(MATCH(AG26,AG$5:AG26,0)+ROW(AH$4),COLUMN(AH$4)))),"0")</f>
        <v>0</v>
      </c>
      <c r="AI26" s="55" t="s">
        <v>27</v>
      </c>
      <c r="AJ26" s="13"/>
      <c r="AK26" s="12"/>
      <c r="AL26" s="60"/>
      <c r="AM26" s="61"/>
      <c r="AN26" s="61"/>
      <c r="AO26" s="62">
        <f t="shared" si="40"/>
        <v>1</v>
      </c>
      <c r="AP26" s="13" t="str">
        <f t="shared" si="41"/>
        <v/>
      </c>
      <c r="AQ26" s="63" t="str">
        <f t="shared" si="42"/>
        <v/>
      </c>
      <c r="AR26" s="78" t="str">
        <f ca="1">IFERROR(IF(COUNTIF(AQ$5:AQ26,AQ26)=1,SUM(OFFSET(INDIRECT("'Points attribués'!"&amp;ADDRESS(MATCH(AQ26,'Points attribués'!$A$2:$A$15,0)+2,2)),0,0,COUNTIF(AQ$5:AQ$100,AQ26),1))/COUNTIF(AQ$5:AQ$100,AQ26),INDIRECT(ADDRESS(MATCH(AQ26,AQ$5:AQ26,0)+ROW(AR$4),COLUMN(AR$4)))),"0")</f>
        <v>0</v>
      </c>
      <c r="AS26" s="64" t="s">
        <v>27</v>
      </c>
      <c r="AT26" s="71"/>
      <c r="AU26" s="70" t="str">
        <f t="shared" si="43"/>
        <v/>
      </c>
      <c r="AV26" s="79" t="str">
        <f ca="1">IFERROR(IF(COUNTIF(AU$5:AU26,AU26)=1,SUM(OFFSET(INDIRECT("'Points attribués'!"&amp;ADDRESS(MATCH(AU26,'Points attribués'!$A$2:$A$15,0)+2,2)),0,0,COUNTIF(AU$5:AU$100,AU26),1))/COUNTIF(AU$5:AU$100,AU26),INDIRECT(ADDRESS(MATCH(AU26,AU$5:AU26,0)+ROW(AV$4),COLUMN(AV$4)))),"0")</f>
        <v>0</v>
      </c>
      <c r="AW26" s="80" t="s">
        <v>27</v>
      </c>
      <c r="AX26" s="15">
        <f t="shared" ca="1" si="17"/>
        <v>0</v>
      </c>
      <c r="AY26" s="11" t="str">
        <f t="shared" ca="1" si="18"/>
        <v/>
      </c>
      <c r="AZ26" s="81" t="str">
        <f ca="1">IFERROR(IF(COUNTIF(AY$5:AY26,AY26)=1,SUM(OFFSET(INDIRECT("'Points attribués'!"&amp;ADDRESS(MATCH(AY26,'Points attribués'!$A$2:$A$15,0)+2,2)),0,0,COUNTIF(AY$5:AY$100,AY26),1))/COUNTIF(AY$5:AY$100,AY26),INDIRECT(ADDRESS(MATCH(AY26,AY$5:AY26,0)+ROW(AZ$4),COLUMN(AZ$4)))),"0")</f>
        <v>0</v>
      </c>
      <c r="BA26" s="10" t="s">
        <v>27</v>
      </c>
    </row>
    <row r="27" spans="1:53" x14ac:dyDescent="0.25">
      <c r="A27" s="2"/>
      <c r="B27" s="2"/>
      <c r="C27" s="2"/>
      <c r="D27" s="26"/>
      <c r="E27" s="27">
        <f t="shared" si="25"/>
        <v>0</v>
      </c>
      <c r="F27" s="26"/>
      <c r="G27" s="27">
        <f t="shared" si="26"/>
        <v>0</v>
      </c>
      <c r="H27" s="26"/>
      <c r="I27" s="27">
        <f t="shared" si="27"/>
        <v>0</v>
      </c>
      <c r="J27" s="26"/>
      <c r="K27" s="27">
        <f t="shared" si="28"/>
        <v>0</v>
      </c>
      <c r="L27" s="28" t="str">
        <f t="shared" si="0"/>
        <v/>
      </c>
      <c r="M27" s="29" t="str">
        <f t="shared" si="29"/>
        <v/>
      </c>
      <c r="N27" s="74" t="str">
        <f ca="1">IFERROR(IF(COUNTIF(M$5:M27,M27)=1,SUM(OFFSET(INDIRECT("'Points attribués'!"&amp;ADDRESS(MATCH(M27,'Points attribués'!$A$2:$A$15,0)+2,2)),0,0,COUNTIF(M$5:M$100,M27),1))/COUNTIF(M$5:M$100,M27),INDIRECT(ADDRESS(MATCH(M27,M$5:M27,0)+ROW(N$4),COLUMN(N$4)))),"0")</f>
        <v>0</v>
      </c>
      <c r="O27" s="75" t="s">
        <v>27</v>
      </c>
      <c r="P27" s="41"/>
      <c r="Q27" s="39">
        <f t="shared" si="30"/>
        <v>0</v>
      </c>
      <c r="R27" s="41"/>
      <c r="S27" s="39">
        <f t="shared" si="31"/>
        <v>0</v>
      </c>
      <c r="T27" s="41"/>
      <c r="U27" s="39">
        <f t="shared" si="32"/>
        <v>0</v>
      </c>
      <c r="V27" s="41"/>
      <c r="W27" s="39">
        <f t="shared" si="33"/>
        <v>0</v>
      </c>
      <c r="X27" s="38" t="str">
        <f t="shared" si="34"/>
        <v/>
      </c>
      <c r="Y27" s="40" t="str">
        <f t="shared" si="35"/>
        <v/>
      </c>
      <c r="Z27" s="76" t="str">
        <f ca="1">IFERROR(IF(COUNTIF(Y$5:Y27,Y27)=1,SUM(OFFSET(INDIRECT("'Points attribués'!"&amp;ADDRESS(MATCH(Y27,'Points attribués'!$A$2:$A$15,0)+2,2)),0,0,COUNTIF(Y$5:Y$100,Y27),1))/COUNTIF(Y$5:Y$100,Y27),INDIRECT(ADDRESS(MATCH(Y27,Y$5:Y27,0)+ROW(Z$4),COLUMN(Z$4)))),"0")</f>
        <v>0</v>
      </c>
      <c r="AA27" s="42" t="s">
        <v>27</v>
      </c>
      <c r="AB27" s="49"/>
      <c r="AC27" s="50">
        <f t="shared" si="36"/>
        <v>0</v>
      </c>
      <c r="AD27" s="49"/>
      <c r="AE27" s="52">
        <f t="shared" si="37"/>
        <v>0</v>
      </c>
      <c r="AF27" s="53" t="str">
        <f t="shared" si="38"/>
        <v/>
      </c>
      <c r="AG27" s="54" t="str">
        <f t="shared" si="39"/>
        <v/>
      </c>
      <c r="AH27" s="77" t="str">
        <f ca="1">IFERROR(IF(COUNTIF(AG$5:AG27,AG27)=1,SUM(OFFSET(INDIRECT("'Points attribués'!"&amp;ADDRESS(MATCH(AG27,'Points attribués'!$A$2:$A$15,0)+2,2)),0,0,COUNTIF(AG$5:AG$100,AG27),1))/COUNTIF(AG$5:AG$100,AG27),INDIRECT(ADDRESS(MATCH(AG27,AG$5:AG27,0)+ROW(AH$4),COLUMN(AH$4)))),"0")</f>
        <v>0</v>
      </c>
      <c r="AI27" s="55" t="s">
        <v>27</v>
      </c>
      <c r="AJ27" s="13"/>
      <c r="AK27" s="12"/>
      <c r="AL27" s="60"/>
      <c r="AM27" s="61"/>
      <c r="AN27" s="61"/>
      <c r="AO27" s="62">
        <f t="shared" si="40"/>
        <v>1</v>
      </c>
      <c r="AP27" s="13" t="str">
        <f t="shared" si="41"/>
        <v/>
      </c>
      <c r="AQ27" s="63" t="str">
        <f t="shared" si="42"/>
        <v/>
      </c>
      <c r="AR27" s="78" t="str">
        <f ca="1">IFERROR(IF(COUNTIF(AQ$5:AQ27,AQ27)=1,SUM(OFFSET(INDIRECT("'Points attribués'!"&amp;ADDRESS(MATCH(AQ27,'Points attribués'!$A$2:$A$15,0)+2,2)),0,0,COUNTIF(AQ$5:AQ$100,AQ27),1))/COUNTIF(AQ$5:AQ$100,AQ27),INDIRECT(ADDRESS(MATCH(AQ27,AQ$5:AQ27,0)+ROW(AR$4),COLUMN(AR$4)))),"0")</f>
        <v>0</v>
      </c>
      <c r="AS27" s="64" t="s">
        <v>27</v>
      </c>
      <c r="AT27" s="71"/>
      <c r="AU27" s="70" t="str">
        <f t="shared" si="43"/>
        <v/>
      </c>
      <c r="AV27" s="79" t="str">
        <f ca="1">IFERROR(IF(COUNTIF(AU$5:AU27,AU27)=1,SUM(OFFSET(INDIRECT("'Points attribués'!"&amp;ADDRESS(MATCH(AU27,'Points attribués'!$A$2:$A$15,0)+2,2)),0,0,COUNTIF(AU$5:AU$100,AU27),1))/COUNTIF(AU$5:AU$100,AU27),INDIRECT(ADDRESS(MATCH(AU27,AU$5:AU27,0)+ROW(AV$4),COLUMN(AV$4)))),"0")</f>
        <v>0</v>
      </c>
      <c r="AW27" s="80" t="s">
        <v>27</v>
      </c>
      <c r="AX27" s="15">
        <f t="shared" ca="1" si="17"/>
        <v>0</v>
      </c>
      <c r="AY27" s="11" t="str">
        <f t="shared" ca="1" si="18"/>
        <v/>
      </c>
      <c r="AZ27" s="81" t="str">
        <f ca="1">IFERROR(IF(COUNTIF(AY$5:AY27,AY27)=1,SUM(OFFSET(INDIRECT("'Points attribués'!"&amp;ADDRESS(MATCH(AY27,'Points attribués'!$A$2:$A$15,0)+2,2)),0,0,COUNTIF(AY$5:AY$100,AY27),1))/COUNTIF(AY$5:AY$100,AY27),INDIRECT(ADDRESS(MATCH(AY27,AY$5:AY27,0)+ROW(AZ$4),COLUMN(AZ$4)))),"0")</f>
        <v>0</v>
      </c>
      <c r="BA27" s="10" t="s">
        <v>27</v>
      </c>
    </row>
    <row r="28" spans="1:53" x14ac:dyDescent="0.25">
      <c r="A28" s="2"/>
      <c r="B28" s="2"/>
      <c r="C28" s="2"/>
      <c r="D28" s="26"/>
      <c r="E28" s="27">
        <f t="shared" si="25"/>
        <v>0</v>
      </c>
      <c r="F28" s="26"/>
      <c r="G28" s="27">
        <f t="shared" si="26"/>
        <v>0</v>
      </c>
      <c r="H28" s="26"/>
      <c r="I28" s="27">
        <f t="shared" si="27"/>
        <v>0</v>
      </c>
      <c r="J28" s="26"/>
      <c r="K28" s="27">
        <f t="shared" si="28"/>
        <v>0</v>
      </c>
      <c r="L28" s="28" t="str">
        <f t="shared" si="0"/>
        <v/>
      </c>
      <c r="M28" s="29" t="str">
        <f t="shared" si="29"/>
        <v/>
      </c>
      <c r="N28" s="74" t="str">
        <f ca="1">IFERROR(IF(COUNTIF(M$5:M28,M28)=1,SUM(OFFSET(INDIRECT("'Points attribués'!"&amp;ADDRESS(MATCH(M28,'Points attribués'!$A$2:$A$15,0)+2,2)),0,0,COUNTIF(M$5:M$100,M28),1))/COUNTIF(M$5:M$100,M28),INDIRECT(ADDRESS(MATCH(M28,M$5:M28,0)+ROW(N$4),COLUMN(N$4)))),"0")</f>
        <v>0</v>
      </c>
      <c r="O28" s="75" t="s">
        <v>27</v>
      </c>
      <c r="P28" s="41"/>
      <c r="Q28" s="39">
        <f t="shared" si="30"/>
        <v>0</v>
      </c>
      <c r="R28" s="41"/>
      <c r="S28" s="39">
        <f t="shared" si="31"/>
        <v>0</v>
      </c>
      <c r="T28" s="41"/>
      <c r="U28" s="39">
        <f t="shared" si="32"/>
        <v>0</v>
      </c>
      <c r="V28" s="41"/>
      <c r="W28" s="39">
        <f t="shared" si="33"/>
        <v>0</v>
      </c>
      <c r="X28" s="38" t="str">
        <f t="shared" si="34"/>
        <v/>
      </c>
      <c r="Y28" s="40" t="str">
        <f t="shared" si="35"/>
        <v/>
      </c>
      <c r="Z28" s="76" t="str">
        <f ca="1">IFERROR(IF(COUNTIF(Y$5:Y28,Y28)=1,SUM(OFFSET(INDIRECT("'Points attribués'!"&amp;ADDRESS(MATCH(Y28,'Points attribués'!$A$2:$A$15,0)+2,2)),0,0,COUNTIF(Y$5:Y$100,Y28),1))/COUNTIF(Y$5:Y$100,Y28),INDIRECT(ADDRESS(MATCH(Y28,Y$5:Y28,0)+ROW(Z$4),COLUMN(Z$4)))),"0")</f>
        <v>0</v>
      </c>
      <c r="AA28" s="42" t="s">
        <v>27</v>
      </c>
      <c r="AB28" s="49"/>
      <c r="AC28" s="50">
        <f t="shared" si="36"/>
        <v>0</v>
      </c>
      <c r="AD28" s="49"/>
      <c r="AE28" s="52">
        <f t="shared" si="37"/>
        <v>0</v>
      </c>
      <c r="AF28" s="53" t="str">
        <f t="shared" si="38"/>
        <v/>
      </c>
      <c r="AG28" s="54" t="str">
        <f t="shared" si="39"/>
        <v/>
      </c>
      <c r="AH28" s="77" t="str">
        <f ca="1">IFERROR(IF(COUNTIF(AG$5:AG28,AG28)=1,SUM(OFFSET(INDIRECT("'Points attribués'!"&amp;ADDRESS(MATCH(AG28,'Points attribués'!$A$2:$A$15,0)+2,2)),0,0,COUNTIF(AG$5:AG$100,AG28),1))/COUNTIF(AG$5:AG$100,AG28),INDIRECT(ADDRESS(MATCH(AG28,AG$5:AG28,0)+ROW(AH$4),COLUMN(AH$4)))),"0")</f>
        <v>0</v>
      </c>
      <c r="AI28" s="55" t="s">
        <v>27</v>
      </c>
      <c r="AJ28" s="13"/>
      <c r="AK28" s="12"/>
      <c r="AL28" s="60"/>
      <c r="AM28" s="61"/>
      <c r="AN28" s="61"/>
      <c r="AO28" s="62">
        <f t="shared" si="40"/>
        <v>1</v>
      </c>
      <c r="AP28" s="13" t="str">
        <f t="shared" si="41"/>
        <v/>
      </c>
      <c r="AQ28" s="63" t="str">
        <f t="shared" si="42"/>
        <v/>
      </c>
      <c r="AR28" s="78" t="str">
        <f ca="1">IFERROR(IF(COUNTIF(AQ$5:AQ28,AQ28)=1,SUM(OFFSET(INDIRECT("'Points attribués'!"&amp;ADDRESS(MATCH(AQ28,'Points attribués'!$A$2:$A$15,0)+2,2)),0,0,COUNTIF(AQ$5:AQ$100,AQ28),1))/COUNTIF(AQ$5:AQ$100,AQ28),INDIRECT(ADDRESS(MATCH(AQ28,AQ$5:AQ28,0)+ROW(AR$4),COLUMN(AR$4)))),"0")</f>
        <v>0</v>
      </c>
      <c r="AS28" s="64" t="s">
        <v>27</v>
      </c>
      <c r="AT28" s="71"/>
      <c r="AU28" s="70" t="str">
        <f t="shared" si="43"/>
        <v/>
      </c>
      <c r="AV28" s="79" t="str">
        <f ca="1">IFERROR(IF(COUNTIF(AU$5:AU28,AU28)=1,SUM(OFFSET(INDIRECT("'Points attribués'!"&amp;ADDRESS(MATCH(AU28,'Points attribués'!$A$2:$A$15,0)+2,2)),0,0,COUNTIF(AU$5:AU$100,AU28),1))/COUNTIF(AU$5:AU$100,AU28),INDIRECT(ADDRESS(MATCH(AU28,AU$5:AU28,0)+ROW(AV$4),COLUMN(AV$4)))),"0")</f>
        <v>0</v>
      </c>
      <c r="AW28" s="80" t="s">
        <v>27</v>
      </c>
      <c r="AX28" s="15">
        <f t="shared" ca="1" si="17"/>
        <v>0</v>
      </c>
      <c r="AY28" s="11" t="str">
        <f t="shared" ca="1" si="18"/>
        <v/>
      </c>
      <c r="AZ28" s="81" t="str">
        <f ca="1">IFERROR(IF(COUNTIF(AY$5:AY28,AY28)=1,SUM(OFFSET(INDIRECT("'Points attribués'!"&amp;ADDRESS(MATCH(AY28,'Points attribués'!$A$2:$A$15,0)+2,2)),0,0,COUNTIF(AY$5:AY$100,AY28),1))/COUNTIF(AY$5:AY$100,AY28),INDIRECT(ADDRESS(MATCH(AY28,AY$5:AY28,0)+ROW(AZ$4),COLUMN(AZ$4)))),"0")</f>
        <v>0</v>
      </c>
      <c r="BA28" s="10" t="s">
        <v>27</v>
      </c>
    </row>
    <row r="32" spans="1:53" x14ac:dyDescent="0.25">
      <c r="N32" s="14">
        <f ca="1">N23+N22</f>
        <v>0</v>
      </c>
    </row>
  </sheetData>
  <autoFilter ref="A4:AX13"/>
  <sortState ref="A5:AX24">
    <sortCondition descending="1" ref="AX5:AX24"/>
  </sortState>
  <mergeCells count="24">
    <mergeCell ref="A1:AW1"/>
    <mergeCell ref="D2:O2"/>
    <mergeCell ref="P2:AA2"/>
    <mergeCell ref="AF3:AI3"/>
    <mergeCell ref="AB2:AI2"/>
    <mergeCell ref="A3:C3"/>
    <mergeCell ref="D3:E3"/>
    <mergeCell ref="AB3:AC3"/>
    <mergeCell ref="AD3:AE3"/>
    <mergeCell ref="A2:C2"/>
    <mergeCell ref="X3:AA3"/>
    <mergeCell ref="L3:O3"/>
    <mergeCell ref="Z4:AA4"/>
    <mergeCell ref="N4:O4"/>
    <mergeCell ref="AV4:AW4"/>
    <mergeCell ref="AZ4:BA4"/>
    <mergeCell ref="AX2:BA2"/>
    <mergeCell ref="AR4:AS4"/>
    <mergeCell ref="AH4:AI4"/>
    <mergeCell ref="AJ3:AR3"/>
    <mergeCell ref="AT2:AW2"/>
    <mergeCell ref="AT3:AW3"/>
    <mergeCell ref="AJ2:AS2"/>
    <mergeCell ref="AX3:BA3"/>
  </mergeCells>
  <phoneticPr fontId="14" type="noConversion"/>
  <pageMargins left="0.41" right="0.25" top="0.65" bottom="0.75" header="0.3" footer="0.3"/>
  <pageSetup paperSize="9" scale="69" fitToHeight="0" orientation="landscape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zoomScale="75" zoomScaleNormal="75" workbookViewId="0">
      <pane ySplit="2" topLeftCell="A3" activePane="bottomLeft" state="frozen"/>
      <selection pane="bottomLeft" activeCell="L16" sqref="B2:L16"/>
    </sheetView>
  </sheetViews>
  <sheetFormatPr baseColWidth="10" defaultColWidth="11.42578125" defaultRowHeight="15" x14ac:dyDescent="0.25"/>
  <cols>
    <col min="2" max="2" width="30.42578125" customWidth="1"/>
    <col min="3" max="3" width="4.140625" hidden="1" customWidth="1"/>
    <col min="4" max="4" width="23.7109375" customWidth="1"/>
    <col min="5" max="5" width="22.28515625" customWidth="1"/>
    <col min="6" max="6" width="21.85546875" bestFit="1" customWidth="1"/>
    <col min="7" max="7" width="30.42578125" customWidth="1"/>
    <col min="8" max="8" width="16" hidden="1" customWidth="1"/>
    <col min="9" max="9" width="12.5703125" customWidth="1"/>
    <col min="10" max="10" width="11.5703125" customWidth="1"/>
    <col min="11" max="11" width="13.140625" customWidth="1"/>
  </cols>
  <sheetData>
    <row r="1" spans="1:13" ht="36" x14ac:dyDescent="0.55000000000000004">
      <c r="B1" s="188" t="s">
        <v>138</v>
      </c>
      <c r="C1" s="188"/>
      <c r="D1" s="188"/>
      <c r="E1" s="188"/>
      <c r="F1" s="188"/>
      <c r="G1" s="188"/>
      <c r="H1" s="188"/>
      <c r="I1" s="188"/>
      <c r="J1" s="188"/>
      <c r="K1" s="188"/>
      <c r="L1" s="94"/>
      <c r="M1" s="94"/>
    </row>
    <row r="2" spans="1:13" s="96" customFormat="1" ht="56.25" customHeight="1" x14ac:dyDescent="0.25">
      <c r="B2" s="109" t="s">
        <v>0</v>
      </c>
      <c r="C2" s="109" t="s">
        <v>123</v>
      </c>
      <c r="D2" s="110" t="s">
        <v>121</v>
      </c>
      <c r="E2" s="107" t="s">
        <v>122</v>
      </c>
      <c r="F2" s="108" t="s">
        <v>120</v>
      </c>
      <c r="G2" s="111" t="s">
        <v>148</v>
      </c>
      <c r="H2" s="97" t="s">
        <v>134</v>
      </c>
      <c r="I2" s="97" t="s">
        <v>92</v>
      </c>
      <c r="J2" s="189" t="s">
        <v>146</v>
      </c>
      <c r="K2" s="190"/>
      <c r="L2" s="136" t="s">
        <v>149</v>
      </c>
    </row>
    <row r="3" spans="1:13" s="106" customFormat="1" ht="21" x14ac:dyDescent="0.35">
      <c r="B3" s="101" t="str">
        <f>VLOOKUP(C3,'LISTING EQUIPES'!$A$2:$B$15,2)</f>
        <v>AIX MARSEILLE</v>
      </c>
      <c r="C3" s="122">
        <v>1</v>
      </c>
      <c r="D3" s="123"/>
      <c r="E3" s="124"/>
      <c r="F3" s="125"/>
      <c r="G3" s="102">
        <f>SUM(D3:F3)+L3</f>
        <v>0</v>
      </c>
      <c r="H3" s="103" t="str">
        <f t="shared" ref="H3:H16" si="0">IF(G3=0,"",RANK(G3,$G$3:$G$17,1))</f>
        <v/>
      </c>
      <c r="I3" s="103" t="str">
        <f t="shared" ref="I3:I16" si="1">IF(G3=0,"",RANK(J3,$J$3:$J$17,0))</f>
        <v/>
      </c>
      <c r="J3" s="104" t="str">
        <f ca="1">IFERROR(IF(COUNTIF(H$3:H3,H3)=1,SUM(OFFSET(INDIRECT("'Points attribués'!"&amp;ADDRESS(MATCH(H3,'Points attribués'!$A$2:$A$15,0)+2,2)),0,0,COUNTIF(H$3:H$16,H3),1))/COUNTIF(H$3:H$16,H3),INDIRECT(ADDRESS(MATCH(H3,H$3:H3,0)+ROW(J$2),COLUMN(J$2)))),"0")</f>
        <v>0</v>
      </c>
      <c r="K3" s="105" t="s">
        <v>27</v>
      </c>
      <c r="L3" s="137"/>
      <c r="M3" s="96"/>
    </row>
    <row r="4" spans="1:13" s="106" customFormat="1" ht="21" x14ac:dyDescent="0.35">
      <c r="B4" s="101" t="str">
        <f>VLOOKUP(C4,'LISTING EQUIPES'!$A$2:$B$15,2)</f>
        <v>AIX GOLF</v>
      </c>
      <c r="C4" s="122">
        <v>2</v>
      </c>
      <c r="D4" s="126"/>
      <c r="E4" s="124"/>
      <c r="F4" s="125"/>
      <c r="G4" s="102">
        <f t="shared" ref="G4:G16" si="2">SUM(D4:F4)+L4</f>
        <v>0</v>
      </c>
      <c r="H4" s="103" t="str">
        <f t="shared" si="0"/>
        <v/>
      </c>
      <c r="I4" s="103" t="str">
        <f t="shared" si="1"/>
        <v/>
      </c>
      <c r="J4" s="104" t="str">
        <f ca="1">IFERROR(IF(COUNTIF(H$3:H4,H4)=1,SUM(OFFSET(INDIRECT("'Points attribués'!"&amp;ADDRESS(MATCH(H4,'Points attribués'!$A$2:$A$15,0)+2,2)),0,0,COUNTIF(H$3:H$16,H4),1))/COUNTIF(H$3:H$16,H4),INDIRECT(ADDRESS(MATCH(H4,H$3:H4,0)+ROW(J$2),COLUMN(J$2)))),"0")</f>
        <v>0</v>
      </c>
      <c r="K4" s="105" t="s">
        <v>27</v>
      </c>
      <c r="L4" s="137"/>
      <c r="M4" s="96"/>
    </row>
    <row r="5" spans="1:13" s="106" customFormat="1" ht="21" x14ac:dyDescent="0.35">
      <c r="B5" s="101" t="str">
        <f>VLOOKUP(C5,'LISTING EQUIPES'!$A$2:$B$15,2)</f>
        <v>BASTIDE SALETTE 1</v>
      </c>
      <c r="C5" s="122">
        <v>3</v>
      </c>
      <c r="D5" s="126"/>
      <c r="E5" s="124"/>
      <c r="F5" s="125"/>
      <c r="G5" s="102">
        <f t="shared" si="2"/>
        <v>0</v>
      </c>
      <c r="H5" s="103" t="str">
        <f t="shared" si="0"/>
        <v/>
      </c>
      <c r="I5" s="103" t="str">
        <f t="shared" si="1"/>
        <v/>
      </c>
      <c r="J5" s="104" t="str">
        <f ca="1">IFERROR(IF(COUNTIF(H$3:H5,H5)=1,SUM(OFFSET(INDIRECT("'Points attribués'!"&amp;ADDRESS(MATCH(H5,'Points attribués'!$A$2:$A$15,0)+2,2)),0,0,COUNTIF(H$3:H$16,H5),1))/COUNTIF(H$3:H$16,H5),INDIRECT(ADDRESS(MATCH(H5,H$3:H5,0)+ROW(J$2),COLUMN(J$2)))),"0")</f>
        <v>0</v>
      </c>
      <c r="K5" s="105" t="s">
        <v>27</v>
      </c>
      <c r="L5" s="137"/>
    </row>
    <row r="6" spans="1:13" s="106" customFormat="1" ht="21" x14ac:dyDescent="0.35">
      <c r="B6" s="101" t="str">
        <f>VLOOKUP(C6,'LISTING EQUIPES'!$A$2:$B$15,2)</f>
        <v>ECOLE DE L'AIR</v>
      </c>
      <c r="C6" s="122">
        <v>4</v>
      </c>
      <c r="D6" s="126"/>
      <c r="E6" s="124"/>
      <c r="F6" s="125"/>
      <c r="G6" s="102">
        <f t="shared" si="2"/>
        <v>0</v>
      </c>
      <c r="H6" s="103" t="str">
        <f t="shared" si="0"/>
        <v/>
      </c>
      <c r="I6" s="103" t="str">
        <f t="shared" si="1"/>
        <v/>
      </c>
      <c r="J6" s="104" t="str">
        <f ca="1">IFERROR(IF(COUNTIF(H$3:H6,H6)=1,SUM(OFFSET(INDIRECT("'Points attribués'!"&amp;ADDRESS(MATCH(H6,'Points attribués'!$A$2:$A$15,0)+2,2)),0,0,COUNTIF(H$3:H$16,H6),1))/COUNTIF(H$3:H$16,H6),INDIRECT(ADDRESS(MATCH(H6,H$3:H6,0)+ROW(J$2),COLUMN(J$2)))),"0")</f>
        <v>0</v>
      </c>
      <c r="K6" s="105" t="s">
        <v>27</v>
      </c>
      <c r="L6" s="137"/>
    </row>
    <row r="7" spans="1:13" s="106" customFormat="1" ht="21" x14ac:dyDescent="0.35">
      <c r="B7" s="101" t="str">
        <f>VLOOKUP(C7,'LISTING EQUIPES'!$A$2:$B$15,2)</f>
        <v>BASTIDE SALETTE 2</v>
      </c>
      <c r="C7" s="122">
        <v>5</v>
      </c>
      <c r="D7" s="126"/>
      <c r="E7" s="124"/>
      <c r="F7" s="125"/>
      <c r="G7" s="102">
        <f t="shared" si="2"/>
        <v>0</v>
      </c>
      <c r="H7" s="103" t="str">
        <f t="shared" si="0"/>
        <v/>
      </c>
      <c r="I7" s="103" t="str">
        <f t="shared" si="1"/>
        <v/>
      </c>
      <c r="J7" s="104" t="str">
        <f ca="1">IFERROR(IF(COUNTIF(H$3:H7,H7)=1,SUM(OFFSET(INDIRECT("'Points attribués'!"&amp;ADDRESS(MATCH(H7,'Points attribués'!$A$2:$A$15,0)+2,2)),0,0,COUNTIF(H$3:H$16,H7),1))/COUNTIF(H$3:H$16,H7),INDIRECT(ADDRESS(MATCH(H7,H$3:H7,0)+ROW(J$2),COLUMN(J$2)))),"0")</f>
        <v>0</v>
      </c>
      <c r="K7" s="105" t="s">
        <v>27</v>
      </c>
      <c r="L7" s="137"/>
    </row>
    <row r="8" spans="1:13" s="106" customFormat="1" ht="21" x14ac:dyDescent="0.35">
      <c r="B8" s="101" t="str">
        <f>VLOOKUP(C8,'LISTING EQUIPES'!$A$2:$B$15,2)</f>
        <v>TRAINING CENTER 1</v>
      </c>
      <c r="C8" s="122">
        <v>6</v>
      </c>
      <c r="D8" s="126"/>
      <c r="E8" s="124"/>
      <c r="F8" s="125"/>
      <c r="G8" s="102">
        <f t="shared" si="2"/>
        <v>0</v>
      </c>
      <c r="H8" s="103" t="str">
        <f t="shared" si="0"/>
        <v/>
      </c>
      <c r="I8" s="103" t="str">
        <f t="shared" si="1"/>
        <v/>
      </c>
      <c r="J8" s="104" t="str">
        <f ca="1">IFERROR(IF(COUNTIF(H$3:H8,H8)=1,SUM(OFFSET(INDIRECT("'Points attribués'!"&amp;ADDRESS(MATCH(H8,'Points attribués'!$A$2:$A$15,0)+2,2)),0,0,COUNTIF(H$3:H$16,H8),1))/COUNTIF(H$3:H$16,H8),INDIRECT(ADDRESS(MATCH(H8,H$3:H8,0)+ROW(J$2),COLUMN(J$2)))),"0")</f>
        <v>0</v>
      </c>
      <c r="K8" s="105" t="s">
        <v>27</v>
      </c>
      <c r="L8" s="137"/>
    </row>
    <row r="9" spans="1:13" s="106" customFormat="1" ht="21" x14ac:dyDescent="0.35">
      <c r="B9" s="101" t="str">
        <f>VLOOKUP(C9,'LISTING EQUIPES'!$A$2:$B$15,2)</f>
        <v>PONT ROYAL</v>
      </c>
      <c r="C9" s="122">
        <v>7</v>
      </c>
      <c r="D9" s="126"/>
      <c r="E9" s="124"/>
      <c r="F9" s="125"/>
      <c r="G9" s="102">
        <f t="shared" si="2"/>
        <v>0</v>
      </c>
      <c r="H9" s="103" t="str">
        <f t="shared" si="0"/>
        <v/>
      </c>
      <c r="I9" s="103" t="str">
        <f t="shared" si="1"/>
        <v/>
      </c>
      <c r="J9" s="104" t="str">
        <f ca="1">IFERROR(IF(COUNTIF(H$3:H9,H9)=1,SUM(OFFSET(INDIRECT("'Points attribués'!"&amp;ADDRESS(MATCH(H9,'Points attribués'!$A$2:$A$15,0)+2,2)),0,0,COUNTIF(H$3:H$16,H9),1))/COUNTIF(H$3:H$16,H9),INDIRECT(ADDRESS(MATCH(H9,H$3:H9,0)+ROW(J$2),COLUMN(J$2)))),"0")</f>
        <v>0</v>
      </c>
      <c r="K9" s="105" t="s">
        <v>27</v>
      </c>
      <c r="L9" s="137"/>
    </row>
    <row r="10" spans="1:13" s="106" customFormat="1" ht="21" x14ac:dyDescent="0.35">
      <c r="B10" s="101" t="str">
        <f>VLOOKUP(C10,'LISTING EQUIPES'!$A$2:$B$15,2)</f>
        <v>SERVANES</v>
      </c>
      <c r="C10" s="122">
        <v>8</v>
      </c>
      <c r="D10" s="126"/>
      <c r="E10" s="124"/>
      <c r="F10" s="125"/>
      <c r="G10" s="102">
        <f t="shared" si="2"/>
        <v>0</v>
      </c>
      <c r="H10" s="103" t="str">
        <f t="shared" si="0"/>
        <v/>
      </c>
      <c r="I10" s="103" t="str">
        <f t="shared" si="1"/>
        <v/>
      </c>
      <c r="J10" s="104" t="str">
        <f ca="1">IFERROR(IF(COUNTIF(H$3:H10,H10)=1,SUM(OFFSET(INDIRECT("'Points attribués'!"&amp;ADDRESS(MATCH(H10,'Points attribués'!$A$2:$A$15,0)+2,2)),0,0,COUNTIF(H$3:H$16,H10),1))/COUNTIF(H$3:H$16,H10),INDIRECT(ADDRESS(MATCH(H10,H$3:H10,0)+ROW(J$2),COLUMN(J$2)))),"0")</f>
        <v>0</v>
      </c>
      <c r="K10" s="105" t="s">
        <v>27</v>
      </c>
      <c r="L10" s="137"/>
    </row>
    <row r="11" spans="1:13" ht="21" x14ac:dyDescent="0.35">
      <c r="A11" s="106"/>
      <c r="B11" s="101" t="str">
        <f>VLOOKUP(C11,'LISTING EQUIPES'!$A$2:$B$15,2)</f>
        <v>CHÂTEAU L ARC</v>
      </c>
      <c r="C11" s="122">
        <v>9</v>
      </c>
      <c r="D11" s="126"/>
      <c r="E11" s="124"/>
      <c r="F11" s="125"/>
      <c r="G11" s="102">
        <f t="shared" si="2"/>
        <v>0</v>
      </c>
      <c r="H11" s="103" t="str">
        <f t="shared" si="0"/>
        <v/>
      </c>
      <c r="I11" s="103" t="str">
        <f t="shared" si="1"/>
        <v/>
      </c>
      <c r="J11" s="104" t="str">
        <f ca="1">IFERROR(IF(COUNTIF(H$3:H11,H11)=1,SUM(OFFSET(INDIRECT("'Points attribués'!"&amp;ADDRESS(MATCH(H11,'Points attribués'!$A$2:$A$15,0)+2,2)),0,0,COUNTIF(H$3:H$16,H11),1))/COUNTIF(H$3:H$16,H11),INDIRECT(ADDRESS(MATCH(H11,H$3:H11,0)+ROW(J$2),COLUMN(J$2)))),"0")</f>
        <v>0</v>
      </c>
      <c r="K11" s="105" t="s">
        <v>27</v>
      </c>
      <c r="L11" s="138"/>
    </row>
    <row r="12" spans="1:13" ht="21" x14ac:dyDescent="0.35">
      <c r="A12" s="106"/>
      <c r="B12" s="101" t="str">
        <f>VLOOKUP(C12,'LISTING EQUIPES'!$A$2:$B$15,2)</f>
        <v>MANVILLE</v>
      </c>
      <c r="C12" s="122">
        <v>10</v>
      </c>
      <c r="D12" s="126"/>
      <c r="E12" s="124"/>
      <c r="F12" s="125"/>
      <c r="G12" s="102">
        <f t="shared" si="2"/>
        <v>0</v>
      </c>
      <c r="H12" s="103" t="str">
        <f t="shared" si="0"/>
        <v/>
      </c>
      <c r="I12" s="103" t="str">
        <f t="shared" si="1"/>
        <v/>
      </c>
      <c r="J12" s="104" t="str">
        <f ca="1">IFERROR(IF(COUNTIF(H$3:H12,H12)=1,SUM(OFFSET(INDIRECT("'Points attribués'!"&amp;ADDRESS(MATCH(H12,'Points attribués'!$A$2:$A$15,0)+2,2)),0,0,COUNTIF(H$3:H$16,H12),1))/COUNTIF(H$3:H$16,H12),INDIRECT(ADDRESS(MATCH(H12,H$3:H12,0)+ROW(J$2),COLUMN(J$2)))),"0")</f>
        <v>0</v>
      </c>
      <c r="K12" s="105" t="s">
        <v>27</v>
      </c>
      <c r="L12" s="138"/>
    </row>
    <row r="13" spans="1:13" ht="21" x14ac:dyDescent="0.35">
      <c r="A13" s="106"/>
      <c r="B13" s="101" t="str">
        <f>VLOOKUP(C13,'LISTING EQUIPES'!$A$2:$B$15,2)</f>
        <v>TRAINING CENTER 2</v>
      </c>
      <c r="C13" s="122">
        <v>11</v>
      </c>
      <c r="D13" s="126"/>
      <c r="E13" s="124"/>
      <c r="F13" s="125"/>
      <c r="G13" s="102">
        <f t="shared" si="2"/>
        <v>0</v>
      </c>
      <c r="H13" s="103" t="str">
        <f t="shared" si="0"/>
        <v/>
      </c>
      <c r="I13" s="103" t="str">
        <f t="shared" si="1"/>
        <v/>
      </c>
      <c r="J13" s="104" t="str">
        <f ca="1">IFERROR(IF(COUNTIF(H$3:H13,H13)=1,SUM(OFFSET(INDIRECT("'Points attribués'!"&amp;ADDRESS(MATCH(H13,'Points attribués'!$A$2:$A$15,0)+2,2)),0,0,COUNTIF(H$3:H$16,H13),1))/COUNTIF(H$3:H$16,H13),INDIRECT(ADDRESS(MATCH(H13,H$3:H13,0)+ROW(J$2),COLUMN(J$2)))),"0")</f>
        <v>0</v>
      </c>
      <c r="K13" s="105" t="s">
        <v>27</v>
      </c>
      <c r="L13" s="138"/>
    </row>
    <row r="14" spans="1:13" ht="21" x14ac:dyDescent="0.35">
      <c r="A14" s="106"/>
      <c r="B14" s="101" t="str">
        <f>VLOOKUP(C14,'LISTING EQUIPES'!$A$2:$B$15,2)</f>
        <v>COTE BLEUE</v>
      </c>
      <c r="C14" s="122">
        <v>12</v>
      </c>
      <c r="D14" s="127"/>
      <c r="E14" s="124"/>
      <c r="F14" s="125"/>
      <c r="G14" s="102">
        <f t="shared" si="2"/>
        <v>0</v>
      </c>
      <c r="H14" s="103" t="str">
        <f t="shared" si="0"/>
        <v/>
      </c>
      <c r="I14" s="103" t="str">
        <f t="shared" si="1"/>
        <v/>
      </c>
      <c r="J14" s="104" t="str">
        <f ca="1">IFERROR(IF(COUNTIF(H$3:H14,H14)=1,SUM(OFFSET(INDIRECT("'Points attribués'!"&amp;ADDRESS(MATCH(H14,'Points attribués'!$A$2:$A$15,0)+2,2)),0,0,COUNTIF(H$3:H$16,H14),1))/COUNTIF(H$3:H$16,H14),INDIRECT(ADDRESS(MATCH(H14,H$3:H14,0)+ROW(J$2),COLUMN(J$2)))),"0")</f>
        <v>0</v>
      </c>
      <c r="K14" s="105" t="s">
        <v>27</v>
      </c>
      <c r="L14" s="138"/>
    </row>
    <row r="15" spans="1:13" ht="21" x14ac:dyDescent="0.35">
      <c r="A15" s="106"/>
      <c r="B15" s="101" t="str">
        <f>VLOOKUP(C15,'LISTING EQUIPES'!$A$2:$B$15,2)</f>
        <v>AIX EN PROVENCE</v>
      </c>
      <c r="C15" s="122">
        <v>13</v>
      </c>
      <c r="D15" s="126"/>
      <c r="E15" s="124"/>
      <c r="F15" s="125"/>
      <c r="G15" s="102">
        <f t="shared" si="2"/>
        <v>0</v>
      </c>
      <c r="H15" s="103" t="str">
        <f t="shared" si="0"/>
        <v/>
      </c>
      <c r="I15" s="103" t="str">
        <f t="shared" si="1"/>
        <v/>
      </c>
      <c r="J15" s="104" t="str">
        <f ca="1">IFERROR(IF(COUNTIF(H$3:H15,H15)=1,SUM(OFFSET(INDIRECT("'Points attribués'!"&amp;ADDRESS(MATCH(H15,'Points attribués'!$A$2:$A$15,0)+2,2)),0,0,COUNTIF(H$3:H$16,H15),1))/COUNTIF(H$3:H$16,H15),INDIRECT(ADDRESS(MATCH(H15,H$3:H15,0)+ROW(J$2),COLUMN(J$2)))),"0")</f>
        <v>0</v>
      </c>
      <c r="K15" s="105" t="s">
        <v>27</v>
      </c>
      <c r="L15" s="138"/>
    </row>
    <row r="16" spans="1:13" ht="21" x14ac:dyDescent="0.35">
      <c r="A16" s="106"/>
      <c r="B16" s="101" t="str">
        <f>VLOOKUP(C16,'LISTING EQUIPES'!$A$2:$B$15,2)</f>
        <v>CABRE D'OR</v>
      </c>
      <c r="C16" s="122">
        <v>14</v>
      </c>
      <c r="D16" s="126"/>
      <c r="E16" s="124"/>
      <c r="F16" s="125"/>
      <c r="G16" s="102">
        <f t="shared" si="2"/>
        <v>0</v>
      </c>
      <c r="H16" s="103" t="str">
        <f t="shared" si="0"/>
        <v/>
      </c>
      <c r="I16" s="103" t="str">
        <f t="shared" si="1"/>
        <v/>
      </c>
      <c r="J16" s="104" t="str">
        <f ca="1">IFERROR(IF(COUNTIF(H$3:H16,H16)=1,SUM(OFFSET(INDIRECT("'Points attribués'!"&amp;ADDRESS(MATCH(H16,'Points attribués'!$A$2:$A$15,0)+2,2)),0,0,COUNTIF(H$3:H$16,H16),1))/COUNTIF(H$3:H$16,H16),INDIRECT(ADDRESS(MATCH(H16,H$3:H16,0)+ROW(J$2),COLUMN(J$2)))),"0")</f>
        <v>0</v>
      </c>
      <c r="K16" s="105" t="s">
        <v>27</v>
      </c>
      <c r="L16" s="138"/>
    </row>
  </sheetData>
  <sheetProtection sheet="1" selectLockedCells="1" autoFilter="0"/>
  <autoFilter ref="B2:L16">
    <filterColumn colId="8" showButton="0"/>
  </autoFilter>
  <mergeCells count="2">
    <mergeCell ref="B1:K1"/>
    <mergeCell ref="J2:K2"/>
  </mergeCells>
  <pageMargins left="0.41" right="0.25" top="0.65" bottom="0.75" header="0.3" footer="0.3"/>
  <pageSetup paperSize="9" scale="7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zoomScale="75" zoomScaleNormal="75" workbookViewId="0">
      <pane ySplit="2" topLeftCell="A3" activePane="bottomLeft" state="frozen"/>
      <selection pane="bottomLeft" activeCell="L16" sqref="B2:L16"/>
    </sheetView>
  </sheetViews>
  <sheetFormatPr baseColWidth="10" defaultColWidth="11.42578125" defaultRowHeight="15" x14ac:dyDescent="0.25"/>
  <cols>
    <col min="2" max="2" width="30.42578125" customWidth="1"/>
    <col min="3" max="3" width="4.140625" hidden="1" customWidth="1"/>
    <col min="4" max="4" width="23.7109375" customWidth="1"/>
    <col min="5" max="5" width="22.28515625" customWidth="1"/>
    <col min="6" max="6" width="21.85546875" bestFit="1" customWidth="1"/>
    <col min="7" max="7" width="30.42578125" customWidth="1"/>
    <col min="8" max="8" width="16" hidden="1" customWidth="1"/>
    <col min="9" max="9" width="12.5703125" customWidth="1"/>
    <col min="10" max="10" width="11.5703125" customWidth="1"/>
    <col min="11" max="11" width="13.140625" customWidth="1"/>
  </cols>
  <sheetData>
    <row r="1" spans="1:13" ht="36" x14ac:dyDescent="0.55000000000000004">
      <c r="B1" s="188" t="s">
        <v>139</v>
      </c>
      <c r="C1" s="188"/>
      <c r="D1" s="188"/>
      <c r="E1" s="188"/>
      <c r="F1" s="188"/>
      <c r="G1" s="188"/>
      <c r="H1" s="188"/>
      <c r="I1" s="188"/>
      <c r="J1" s="188"/>
      <c r="K1" s="188"/>
      <c r="L1" s="94"/>
      <c r="M1" s="94"/>
    </row>
    <row r="2" spans="1:13" s="96" customFormat="1" ht="56.25" customHeight="1" x14ac:dyDescent="0.25">
      <c r="B2" s="109" t="s">
        <v>0</v>
      </c>
      <c r="C2" s="109" t="s">
        <v>123</v>
      </c>
      <c r="D2" s="110" t="s">
        <v>121</v>
      </c>
      <c r="E2" s="107" t="s">
        <v>122</v>
      </c>
      <c r="F2" s="108" t="s">
        <v>120</v>
      </c>
      <c r="G2" s="111" t="s">
        <v>148</v>
      </c>
      <c r="H2" s="97" t="s">
        <v>134</v>
      </c>
      <c r="I2" s="97" t="s">
        <v>92</v>
      </c>
      <c r="J2" s="189" t="s">
        <v>146</v>
      </c>
      <c r="K2" s="190"/>
      <c r="L2" s="136" t="s">
        <v>149</v>
      </c>
    </row>
    <row r="3" spans="1:13" s="106" customFormat="1" ht="21" x14ac:dyDescent="0.35">
      <c r="B3" s="101" t="str">
        <f>VLOOKUP(C3,'LISTING EQUIPES'!$A$2:$B$15,2)</f>
        <v>AIX MARSEILLE</v>
      </c>
      <c r="C3" s="122">
        <v>1</v>
      </c>
      <c r="D3" s="123"/>
      <c r="E3" s="124"/>
      <c r="F3" s="125"/>
      <c r="G3" s="102">
        <f>SUM(D3:F3)+L3</f>
        <v>0</v>
      </c>
      <c r="H3" s="103" t="str">
        <f t="shared" ref="H3:H16" si="0">IF(G3=0,"",RANK(G3,$G$3:$G$17,1))</f>
        <v/>
      </c>
      <c r="I3" s="103" t="str">
        <f t="shared" ref="I3:I16" si="1">IF(G3=0,"",RANK(J3,$J$3:$J$17,0))</f>
        <v/>
      </c>
      <c r="J3" s="104" t="str">
        <f ca="1">IFERROR(IF(COUNTIF(H$3:H3,H3)=1,SUM(OFFSET(INDIRECT("'Points attribués'!"&amp;ADDRESS(MATCH(H3,'Points attribués'!$A$2:$A$15,0)+2,2)),0,0,COUNTIF(H$3:H$16,H3),1))/COUNTIF(H$3:H$16,H3),INDIRECT(ADDRESS(MATCH(H3,H$3:H3,0)+ROW(J$2),COLUMN(J$2)))),"0")</f>
        <v>0</v>
      </c>
      <c r="K3" s="105" t="s">
        <v>27</v>
      </c>
      <c r="L3" s="137"/>
      <c r="M3" s="96"/>
    </row>
    <row r="4" spans="1:13" s="106" customFormat="1" ht="21" x14ac:dyDescent="0.35">
      <c r="B4" s="101" t="str">
        <f>VLOOKUP(C4,'LISTING EQUIPES'!$A$2:$B$15,2)</f>
        <v>AIX GOLF</v>
      </c>
      <c r="C4" s="122">
        <v>2</v>
      </c>
      <c r="D4" s="126"/>
      <c r="E4" s="124"/>
      <c r="F4" s="125"/>
      <c r="G4" s="102">
        <f t="shared" ref="G4:G16" si="2">SUM(D4:F4)+L4</f>
        <v>0</v>
      </c>
      <c r="H4" s="103" t="str">
        <f t="shared" si="0"/>
        <v/>
      </c>
      <c r="I4" s="103" t="str">
        <f t="shared" si="1"/>
        <v/>
      </c>
      <c r="J4" s="104" t="str">
        <f ca="1">IFERROR(IF(COUNTIF(H$3:H4,H4)=1,SUM(OFFSET(INDIRECT("'Points attribués'!"&amp;ADDRESS(MATCH(H4,'Points attribués'!$A$2:$A$15,0)+2,2)),0,0,COUNTIF(H$3:H$16,H4),1))/COUNTIF(H$3:H$16,H4),INDIRECT(ADDRESS(MATCH(H4,H$3:H4,0)+ROW(J$2),COLUMN(J$2)))),"0")</f>
        <v>0</v>
      </c>
      <c r="K4" s="105" t="s">
        <v>27</v>
      </c>
      <c r="L4" s="137"/>
      <c r="M4" s="96"/>
    </row>
    <row r="5" spans="1:13" s="106" customFormat="1" ht="21" x14ac:dyDescent="0.35">
      <c r="B5" s="101" t="str">
        <f>VLOOKUP(C5,'LISTING EQUIPES'!$A$2:$B$15,2)</f>
        <v>BASTIDE SALETTE 1</v>
      </c>
      <c r="C5" s="122">
        <v>3</v>
      </c>
      <c r="D5" s="126"/>
      <c r="E5" s="124"/>
      <c r="F5" s="125"/>
      <c r="G5" s="102">
        <f t="shared" si="2"/>
        <v>0</v>
      </c>
      <c r="H5" s="103" t="str">
        <f t="shared" si="0"/>
        <v/>
      </c>
      <c r="I5" s="103" t="str">
        <f t="shared" si="1"/>
        <v/>
      </c>
      <c r="J5" s="104" t="str">
        <f ca="1">IFERROR(IF(COUNTIF(H$3:H5,H5)=1,SUM(OFFSET(INDIRECT("'Points attribués'!"&amp;ADDRESS(MATCH(H5,'Points attribués'!$A$2:$A$15,0)+2,2)),0,0,COUNTIF(H$3:H$16,H5),1))/COUNTIF(H$3:H$16,H5),INDIRECT(ADDRESS(MATCH(H5,H$3:H5,0)+ROW(J$2),COLUMN(J$2)))),"0")</f>
        <v>0</v>
      </c>
      <c r="K5" s="105" t="s">
        <v>27</v>
      </c>
      <c r="L5" s="137"/>
    </row>
    <row r="6" spans="1:13" s="106" customFormat="1" ht="21" x14ac:dyDescent="0.35">
      <c r="B6" s="101" t="str">
        <f>VLOOKUP(C6,'LISTING EQUIPES'!$A$2:$B$15,2)</f>
        <v>ECOLE DE L'AIR</v>
      </c>
      <c r="C6" s="122">
        <v>4</v>
      </c>
      <c r="D6" s="126"/>
      <c r="E6" s="124"/>
      <c r="F6" s="125"/>
      <c r="G6" s="102">
        <f t="shared" si="2"/>
        <v>0</v>
      </c>
      <c r="H6" s="103" t="str">
        <f t="shared" si="0"/>
        <v/>
      </c>
      <c r="I6" s="103" t="str">
        <f t="shared" si="1"/>
        <v/>
      </c>
      <c r="J6" s="104" t="str">
        <f ca="1">IFERROR(IF(COUNTIF(H$3:H6,H6)=1,SUM(OFFSET(INDIRECT("'Points attribués'!"&amp;ADDRESS(MATCH(H6,'Points attribués'!$A$2:$A$15,0)+2,2)),0,0,COUNTIF(H$3:H$16,H6),1))/COUNTIF(H$3:H$16,H6),INDIRECT(ADDRESS(MATCH(H6,H$3:H6,0)+ROW(J$2),COLUMN(J$2)))),"0")</f>
        <v>0</v>
      </c>
      <c r="K6" s="105" t="s">
        <v>27</v>
      </c>
      <c r="L6" s="137"/>
    </row>
    <row r="7" spans="1:13" s="106" customFormat="1" ht="21" x14ac:dyDescent="0.35">
      <c r="B7" s="101" t="str">
        <f>VLOOKUP(C7,'LISTING EQUIPES'!$A$2:$B$15,2)</f>
        <v>BASTIDE SALETTE 2</v>
      </c>
      <c r="C7" s="122">
        <v>5</v>
      </c>
      <c r="D7" s="126"/>
      <c r="E7" s="124"/>
      <c r="F7" s="125"/>
      <c r="G7" s="102">
        <f t="shared" si="2"/>
        <v>0</v>
      </c>
      <c r="H7" s="103" t="str">
        <f t="shared" si="0"/>
        <v/>
      </c>
      <c r="I7" s="103" t="str">
        <f t="shared" si="1"/>
        <v/>
      </c>
      <c r="J7" s="104" t="str">
        <f ca="1">IFERROR(IF(COUNTIF(H$3:H7,H7)=1,SUM(OFFSET(INDIRECT("'Points attribués'!"&amp;ADDRESS(MATCH(H7,'Points attribués'!$A$2:$A$15,0)+2,2)),0,0,COUNTIF(H$3:H$16,H7),1))/COUNTIF(H$3:H$16,H7),INDIRECT(ADDRESS(MATCH(H7,H$3:H7,0)+ROW(J$2),COLUMN(J$2)))),"0")</f>
        <v>0</v>
      </c>
      <c r="K7" s="105" t="s">
        <v>27</v>
      </c>
      <c r="L7" s="137"/>
    </row>
    <row r="8" spans="1:13" s="106" customFormat="1" ht="21" x14ac:dyDescent="0.35">
      <c r="B8" s="101" t="str">
        <f>VLOOKUP(C8,'LISTING EQUIPES'!$A$2:$B$15,2)</f>
        <v>TRAINING CENTER 1</v>
      </c>
      <c r="C8" s="122">
        <v>6</v>
      </c>
      <c r="D8" s="126"/>
      <c r="E8" s="124"/>
      <c r="F8" s="125"/>
      <c r="G8" s="102">
        <f t="shared" si="2"/>
        <v>0</v>
      </c>
      <c r="H8" s="103" t="str">
        <f t="shared" si="0"/>
        <v/>
      </c>
      <c r="I8" s="103" t="str">
        <f t="shared" si="1"/>
        <v/>
      </c>
      <c r="J8" s="104" t="str">
        <f ca="1">IFERROR(IF(COUNTIF(H$3:H8,H8)=1,SUM(OFFSET(INDIRECT("'Points attribués'!"&amp;ADDRESS(MATCH(H8,'Points attribués'!$A$2:$A$15,0)+2,2)),0,0,COUNTIF(H$3:H$16,H8),1))/COUNTIF(H$3:H$16,H8),INDIRECT(ADDRESS(MATCH(H8,H$3:H8,0)+ROW(J$2),COLUMN(J$2)))),"0")</f>
        <v>0</v>
      </c>
      <c r="K8" s="105" t="s">
        <v>27</v>
      </c>
      <c r="L8" s="137"/>
    </row>
    <row r="9" spans="1:13" s="106" customFormat="1" ht="21" x14ac:dyDescent="0.35">
      <c r="B9" s="101" t="str">
        <f>VLOOKUP(C9,'LISTING EQUIPES'!$A$2:$B$15,2)</f>
        <v>PONT ROYAL</v>
      </c>
      <c r="C9" s="122">
        <v>7</v>
      </c>
      <c r="D9" s="126"/>
      <c r="E9" s="124"/>
      <c r="F9" s="125"/>
      <c r="G9" s="102">
        <f t="shared" si="2"/>
        <v>0</v>
      </c>
      <c r="H9" s="103" t="str">
        <f t="shared" si="0"/>
        <v/>
      </c>
      <c r="I9" s="103" t="str">
        <f t="shared" si="1"/>
        <v/>
      </c>
      <c r="J9" s="104" t="str">
        <f ca="1">IFERROR(IF(COUNTIF(H$3:H9,H9)=1,SUM(OFFSET(INDIRECT("'Points attribués'!"&amp;ADDRESS(MATCH(H9,'Points attribués'!$A$2:$A$15,0)+2,2)),0,0,COUNTIF(H$3:H$16,H9),1))/COUNTIF(H$3:H$16,H9),INDIRECT(ADDRESS(MATCH(H9,H$3:H9,0)+ROW(J$2),COLUMN(J$2)))),"0")</f>
        <v>0</v>
      </c>
      <c r="K9" s="105" t="s">
        <v>27</v>
      </c>
      <c r="L9" s="137"/>
    </row>
    <row r="10" spans="1:13" s="106" customFormat="1" ht="21" x14ac:dyDescent="0.35">
      <c r="B10" s="101" t="str">
        <f>VLOOKUP(C10,'LISTING EQUIPES'!$A$2:$B$15,2)</f>
        <v>SERVANES</v>
      </c>
      <c r="C10" s="122">
        <v>8</v>
      </c>
      <c r="D10" s="126"/>
      <c r="E10" s="124"/>
      <c r="F10" s="125"/>
      <c r="G10" s="102">
        <f t="shared" si="2"/>
        <v>0</v>
      </c>
      <c r="H10" s="103" t="str">
        <f t="shared" si="0"/>
        <v/>
      </c>
      <c r="I10" s="103" t="str">
        <f t="shared" si="1"/>
        <v/>
      </c>
      <c r="J10" s="104" t="str">
        <f ca="1">IFERROR(IF(COUNTIF(H$3:H10,H10)=1,SUM(OFFSET(INDIRECT("'Points attribués'!"&amp;ADDRESS(MATCH(H10,'Points attribués'!$A$2:$A$15,0)+2,2)),0,0,COUNTIF(H$3:H$16,H10),1))/COUNTIF(H$3:H$16,H10),INDIRECT(ADDRESS(MATCH(H10,H$3:H10,0)+ROW(J$2),COLUMN(J$2)))),"0")</f>
        <v>0</v>
      </c>
      <c r="K10" s="105" t="s">
        <v>27</v>
      </c>
      <c r="L10" s="137"/>
    </row>
    <row r="11" spans="1:13" ht="21" x14ac:dyDescent="0.35">
      <c r="A11" s="106"/>
      <c r="B11" s="101" t="str">
        <f>VLOOKUP(C11,'LISTING EQUIPES'!$A$2:$B$15,2)</f>
        <v>CHÂTEAU L ARC</v>
      </c>
      <c r="C11" s="122">
        <v>9</v>
      </c>
      <c r="D11" s="126"/>
      <c r="E11" s="124"/>
      <c r="F11" s="125"/>
      <c r="G11" s="102">
        <f t="shared" si="2"/>
        <v>0</v>
      </c>
      <c r="H11" s="103" t="str">
        <f t="shared" si="0"/>
        <v/>
      </c>
      <c r="I11" s="103" t="str">
        <f t="shared" si="1"/>
        <v/>
      </c>
      <c r="J11" s="104" t="str">
        <f ca="1">IFERROR(IF(COUNTIF(H$3:H11,H11)=1,SUM(OFFSET(INDIRECT("'Points attribués'!"&amp;ADDRESS(MATCH(H11,'Points attribués'!$A$2:$A$15,0)+2,2)),0,0,COUNTIF(H$3:H$16,H11),1))/COUNTIF(H$3:H$16,H11),INDIRECT(ADDRESS(MATCH(H11,H$3:H11,0)+ROW(J$2),COLUMN(J$2)))),"0")</f>
        <v>0</v>
      </c>
      <c r="K11" s="105" t="s">
        <v>27</v>
      </c>
      <c r="L11" s="138"/>
    </row>
    <row r="12" spans="1:13" ht="21" x14ac:dyDescent="0.35">
      <c r="A12" s="106"/>
      <c r="B12" s="101" t="str">
        <f>VLOOKUP(C12,'LISTING EQUIPES'!$A$2:$B$15,2)</f>
        <v>MANVILLE</v>
      </c>
      <c r="C12" s="122">
        <v>10</v>
      </c>
      <c r="D12" s="126"/>
      <c r="E12" s="124"/>
      <c r="F12" s="125"/>
      <c r="G12" s="102">
        <f t="shared" si="2"/>
        <v>0</v>
      </c>
      <c r="H12" s="103" t="str">
        <f t="shared" si="0"/>
        <v/>
      </c>
      <c r="I12" s="103" t="str">
        <f t="shared" si="1"/>
        <v/>
      </c>
      <c r="J12" s="104" t="str">
        <f ca="1">IFERROR(IF(COUNTIF(H$3:H12,H12)=1,SUM(OFFSET(INDIRECT("'Points attribués'!"&amp;ADDRESS(MATCH(H12,'Points attribués'!$A$2:$A$15,0)+2,2)),0,0,COUNTIF(H$3:H$16,H12),1))/COUNTIF(H$3:H$16,H12),INDIRECT(ADDRESS(MATCH(H12,H$3:H12,0)+ROW(J$2),COLUMN(J$2)))),"0")</f>
        <v>0</v>
      </c>
      <c r="K12" s="105" t="s">
        <v>27</v>
      </c>
      <c r="L12" s="138"/>
    </row>
    <row r="13" spans="1:13" ht="21" x14ac:dyDescent="0.35">
      <c r="A13" s="106"/>
      <c r="B13" s="101" t="str">
        <f>VLOOKUP(C13,'LISTING EQUIPES'!$A$2:$B$15,2)</f>
        <v>TRAINING CENTER 2</v>
      </c>
      <c r="C13" s="122">
        <v>11</v>
      </c>
      <c r="D13" s="126"/>
      <c r="E13" s="124"/>
      <c r="F13" s="125"/>
      <c r="G13" s="102">
        <f t="shared" si="2"/>
        <v>0</v>
      </c>
      <c r="H13" s="103" t="str">
        <f t="shared" si="0"/>
        <v/>
      </c>
      <c r="I13" s="103" t="str">
        <f t="shared" si="1"/>
        <v/>
      </c>
      <c r="J13" s="104" t="str">
        <f ca="1">IFERROR(IF(COUNTIF(H$3:H13,H13)=1,SUM(OFFSET(INDIRECT("'Points attribués'!"&amp;ADDRESS(MATCH(H13,'Points attribués'!$A$2:$A$15,0)+2,2)),0,0,COUNTIF(H$3:H$16,H13),1))/COUNTIF(H$3:H$16,H13),INDIRECT(ADDRESS(MATCH(H13,H$3:H13,0)+ROW(J$2),COLUMN(J$2)))),"0")</f>
        <v>0</v>
      </c>
      <c r="K13" s="105" t="s">
        <v>27</v>
      </c>
      <c r="L13" s="138"/>
    </row>
    <row r="14" spans="1:13" ht="21" x14ac:dyDescent="0.35">
      <c r="A14" s="106"/>
      <c r="B14" s="101" t="str">
        <f>VLOOKUP(C14,'LISTING EQUIPES'!$A$2:$B$15,2)</f>
        <v>COTE BLEUE</v>
      </c>
      <c r="C14" s="122">
        <v>12</v>
      </c>
      <c r="D14" s="127"/>
      <c r="E14" s="124"/>
      <c r="F14" s="125"/>
      <c r="G14" s="102">
        <f t="shared" si="2"/>
        <v>0</v>
      </c>
      <c r="H14" s="103" t="str">
        <f t="shared" si="0"/>
        <v/>
      </c>
      <c r="I14" s="103" t="str">
        <f t="shared" si="1"/>
        <v/>
      </c>
      <c r="J14" s="104" t="str">
        <f ca="1">IFERROR(IF(COUNTIF(H$3:H14,H14)=1,SUM(OFFSET(INDIRECT("'Points attribués'!"&amp;ADDRESS(MATCH(H14,'Points attribués'!$A$2:$A$15,0)+2,2)),0,0,COUNTIF(H$3:H$16,H14),1))/COUNTIF(H$3:H$16,H14),INDIRECT(ADDRESS(MATCH(H14,H$3:H14,0)+ROW(J$2),COLUMN(J$2)))),"0")</f>
        <v>0</v>
      </c>
      <c r="K14" s="105" t="s">
        <v>27</v>
      </c>
      <c r="L14" s="138"/>
    </row>
    <row r="15" spans="1:13" ht="21" x14ac:dyDescent="0.35">
      <c r="A15" s="106"/>
      <c r="B15" s="101" t="str">
        <f>VLOOKUP(C15,'LISTING EQUIPES'!$A$2:$B$15,2)</f>
        <v>AIX EN PROVENCE</v>
      </c>
      <c r="C15" s="122">
        <v>13</v>
      </c>
      <c r="D15" s="126"/>
      <c r="E15" s="124"/>
      <c r="F15" s="125"/>
      <c r="G15" s="102">
        <f t="shared" si="2"/>
        <v>0</v>
      </c>
      <c r="H15" s="103" t="str">
        <f t="shared" si="0"/>
        <v/>
      </c>
      <c r="I15" s="103" t="str">
        <f t="shared" si="1"/>
        <v/>
      </c>
      <c r="J15" s="104" t="str">
        <f ca="1">IFERROR(IF(COUNTIF(H$3:H15,H15)=1,SUM(OFFSET(INDIRECT("'Points attribués'!"&amp;ADDRESS(MATCH(H15,'Points attribués'!$A$2:$A$15,0)+2,2)),0,0,COUNTIF(H$3:H$16,H15),1))/COUNTIF(H$3:H$16,H15),INDIRECT(ADDRESS(MATCH(H15,H$3:H15,0)+ROW(J$2),COLUMN(J$2)))),"0")</f>
        <v>0</v>
      </c>
      <c r="K15" s="105" t="s">
        <v>27</v>
      </c>
      <c r="L15" s="138"/>
    </row>
    <row r="16" spans="1:13" ht="21" x14ac:dyDescent="0.35">
      <c r="A16" s="106"/>
      <c r="B16" s="101" t="str">
        <f>VLOOKUP(C16,'LISTING EQUIPES'!$A$2:$B$15,2)</f>
        <v>CABRE D'OR</v>
      </c>
      <c r="C16" s="122">
        <v>14</v>
      </c>
      <c r="D16" s="126"/>
      <c r="E16" s="124"/>
      <c r="F16" s="125"/>
      <c r="G16" s="102">
        <f t="shared" si="2"/>
        <v>0</v>
      </c>
      <c r="H16" s="103" t="str">
        <f t="shared" si="0"/>
        <v/>
      </c>
      <c r="I16" s="103" t="str">
        <f t="shared" si="1"/>
        <v/>
      </c>
      <c r="J16" s="104" t="str">
        <f ca="1">IFERROR(IF(COUNTIF(H$3:H16,H16)=1,SUM(OFFSET(INDIRECT("'Points attribués'!"&amp;ADDRESS(MATCH(H16,'Points attribués'!$A$2:$A$15,0)+2,2)),0,0,COUNTIF(H$3:H$16,H16),1))/COUNTIF(H$3:H$16,H16),INDIRECT(ADDRESS(MATCH(H16,H$3:H16,0)+ROW(J$2),COLUMN(J$2)))),"0")</f>
        <v>0</v>
      </c>
      <c r="K16" s="105" t="s">
        <v>27</v>
      </c>
      <c r="L16" s="138"/>
    </row>
  </sheetData>
  <sheetProtection sheet="1" selectLockedCells="1" autoFilter="0"/>
  <autoFilter ref="B2:L16">
    <filterColumn colId="8" showButton="0"/>
  </autoFilter>
  <mergeCells count="2">
    <mergeCell ref="B1:K1"/>
    <mergeCell ref="J2:K2"/>
  </mergeCells>
  <pageMargins left="0.41" right="0.25" top="0.65" bottom="0.75" header="0.3" footer="0.3"/>
  <pageSetup paperSize="9" scale="7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zoomScale="75" zoomScaleNormal="75" workbookViewId="0">
      <pane ySplit="2" topLeftCell="A3" activePane="bottomLeft" state="frozen"/>
      <selection pane="bottomLeft" activeCell="L16" sqref="B2:L16"/>
    </sheetView>
  </sheetViews>
  <sheetFormatPr baseColWidth="10" defaultColWidth="11.42578125" defaultRowHeight="15" x14ac:dyDescent="0.25"/>
  <cols>
    <col min="2" max="2" width="30.42578125" customWidth="1"/>
    <col min="3" max="3" width="5.7109375" hidden="1" customWidth="1"/>
    <col min="4" max="4" width="23.7109375" customWidth="1"/>
    <col min="5" max="5" width="22.28515625" customWidth="1"/>
    <col min="6" max="6" width="21.85546875" bestFit="1" customWidth="1"/>
    <col min="7" max="7" width="30.42578125" customWidth="1"/>
    <col min="8" max="8" width="16" hidden="1" customWidth="1"/>
    <col min="9" max="9" width="12.5703125" customWidth="1"/>
    <col min="10" max="10" width="11.5703125" customWidth="1"/>
    <col min="11" max="11" width="13.140625" customWidth="1"/>
  </cols>
  <sheetData>
    <row r="1" spans="1:13" ht="36" x14ac:dyDescent="0.55000000000000004">
      <c r="B1" s="188" t="s">
        <v>140</v>
      </c>
      <c r="C1" s="188"/>
      <c r="D1" s="188"/>
      <c r="E1" s="188"/>
      <c r="F1" s="188"/>
      <c r="G1" s="188"/>
      <c r="H1" s="188"/>
      <c r="I1" s="188"/>
      <c r="J1" s="188"/>
      <c r="K1" s="188"/>
      <c r="L1" s="94"/>
      <c r="M1" s="94"/>
    </row>
    <row r="2" spans="1:13" s="96" customFormat="1" ht="56.25" customHeight="1" x14ac:dyDescent="0.25">
      <c r="B2" s="109" t="s">
        <v>0</v>
      </c>
      <c r="C2" s="109" t="s">
        <v>123</v>
      </c>
      <c r="D2" s="110" t="s">
        <v>121</v>
      </c>
      <c r="E2" s="107" t="s">
        <v>122</v>
      </c>
      <c r="F2" s="108" t="s">
        <v>120</v>
      </c>
      <c r="G2" s="111" t="s">
        <v>148</v>
      </c>
      <c r="H2" s="97" t="s">
        <v>134</v>
      </c>
      <c r="I2" s="97" t="s">
        <v>92</v>
      </c>
      <c r="J2" s="189" t="s">
        <v>146</v>
      </c>
      <c r="K2" s="190"/>
      <c r="L2" s="136" t="s">
        <v>149</v>
      </c>
    </row>
    <row r="3" spans="1:13" s="106" customFormat="1" ht="21" x14ac:dyDescent="0.35">
      <c r="B3" s="101" t="str">
        <f>VLOOKUP(C3,'LISTING EQUIPES'!$A$2:$B$15,2)</f>
        <v>AIX MARSEILLE</v>
      </c>
      <c r="C3" s="122">
        <v>1</v>
      </c>
      <c r="D3" s="123"/>
      <c r="E3" s="124"/>
      <c r="F3" s="125"/>
      <c r="G3" s="102">
        <f>SUM(D3:F3)+L3</f>
        <v>0</v>
      </c>
      <c r="H3" s="103" t="str">
        <f t="shared" ref="H3:H16" si="0">IF(G3=0,"",RANK(G3,$G$3:$G$17,1))</f>
        <v/>
      </c>
      <c r="I3" s="103" t="str">
        <f t="shared" ref="I3:I16" si="1">IF(G3=0,"",RANK(J3,$J$3:$J$17,0))</f>
        <v/>
      </c>
      <c r="J3" s="104" t="str">
        <f ca="1">IFERROR(IF(COUNTIF(H$3:H3,H3)=1,SUM(OFFSET(INDIRECT("'Points attribués'!"&amp;ADDRESS(MATCH(H3,'Points attribués'!$A$2:$A$15,0)+2,2)),0,0,COUNTIF(H$3:H$16,H3),1))/COUNTIF(H$3:H$16,H3),INDIRECT(ADDRESS(MATCH(H3,H$3:H3,0)+ROW(J$2),COLUMN(J$2)))),"0")</f>
        <v>0</v>
      </c>
      <c r="K3" s="105" t="s">
        <v>27</v>
      </c>
      <c r="L3" s="137"/>
      <c r="M3" s="96"/>
    </row>
    <row r="4" spans="1:13" s="106" customFormat="1" ht="21" x14ac:dyDescent="0.35">
      <c r="B4" s="101" t="str">
        <f>VLOOKUP(C4,'LISTING EQUIPES'!$A$2:$B$15,2)</f>
        <v>AIX GOLF</v>
      </c>
      <c r="C4" s="122">
        <v>2</v>
      </c>
      <c r="D4" s="126"/>
      <c r="E4" s="124"/>
      <c r="F4" s="125"/>
      <c r="G4" s="102">
        <f t="shared" ref="G4:G16" si="2">SUM(D4:F4)+L4</f>
        <v>0</v>
      </c>
      <c r="H4" s="103" t="str">
        <f t="shared" si="0"/>
        <v/>
      </c>
      <c r="I4" s="103" t="str">
        <f t="shared" si="1"/>
        <v/>
      </c>
      <c r="J4" s="104" t="str">
        <f ca="1">IFERROR(IF(COUNTIF(H$3:H4,H4)=1,SUM(OFFSET(INDIRECT("'Points attribués'!"&amp;ADDRESS(MATCH(H4,'Points attribués'!$A$2:$A$15,0)+2,2)),0,0,COUNTIF(H$3:H$16,H4),1))/COUNTIF(H$3:H$16,H4),INDIRECT(ADDRESS(MATCH(H4,H$3:H4,0)+ROW(J$2),COLUMN(J$2)))),"0")</f>
        <v>0</v>
      </c>
      <c r="K4" s="105" t="s">
        <v>27</v>
      </c>
      <c r="L4" s="137"/>
      <c r="M4" s="96"/>
    </row>
    <row r="5" spans="1:13" s="106" customFormat="1" ht="21" x14ac:dyDescent="0.35">
      <c r="B5" s="101" t="str">
        <f>VLOOKUP(C5,'LISTING EQUIPES'!$A$2:$B$15,2)</f>
        <v>BASTIDE SALETTE 1</v>
      </c>
      <c r="C5" s="122">
        <v>3</v>
      </c>
      <c r="D5" s="126"/>
      <c r="E5" s="124"/>
      <c r="F5" s="125"/>
      <c r="G5" s="102">
        <f t="shared" si="2"/>
        <v>0</v>
      </c>
      <c r="H5" s="103" t="str">
        <f t="shared" si="0"/>
        <v/>
      </c>
      <c r="I5" s="103" t="str">
        <f t="shared" si="1"/>
        <v/>
      </c>
      <c r="J5" s="104" t="str">
        <f ca="1">IFERROR(IF(COUNTIF(H$3:H5,H5)=1,SUM(OFFSET(INDIRECT("'Points attribués'!"&amp;ADDRESS(MATCH(H5,'Points attribués'!$A$2:$A$15,0)+2,2)),0,0,COUNTIF(H$3:H$16,H5),1))/COUNTIF(H$3:H$16,H5),INDIRECT(ADDRESS(MATCH(H5,H$3:H5,0)+ROW(J$2),COLUMN(J$2)))),"0")</f>
        <v>0</v>
      </c>
      <c r="K5" s="105" t="s">
        <v>27</v>
      </c>
      <c r="L5" s="137"/>
    </row>
    <row r="6" spans="1:13" s="106" customFormat="1" ht="21" x14ac:dyDescent="0.35">
      <c r="B6" s="101" t="str">
        <f>VLOOKUP(C6,'LISTING EQUIPES'!$A$2:$B$15,2)</f>
        <v>ECOLE DE L'AIR</v>
      </c>
      <c r="C6" s="122">
        <v>4</v>
      </c>
      <c r="D6" s="126"/>
      <c r="E6" s="124"/>
      <c r="F6" s="125"/>
      <c r="G6" s="102">
        <f t="shared" si="2"/>
        <v>0</v>
      </c>
      <c r="H6" s="103" t="str">
        <f t="shared" si="0"/>
        <v/>
      </c>
      <c r="I6" s="103" t="str">
        <f t="shared" si="1"/>
        <v/>
      </c>
      <c r="J6" s="104" t="str">
        <f ca="1">IFERROR(IF(COUNTIF(H$3:H6,H6)=1,SUM(OFFSET(INDIRECT("'Points attribués'!"&amp;ADDRESS(MATCH(H6,'Points attribués'!$A$2:$A$15,0)+2,2)),0,0,COUNTIF(H$3:H$16,H6),1))/COUNTIF(H$3:H$16,H6),INDIRECT(ADDRESS(MATCH(H6,H$3:H6,0)+ROW(J$2),COLUMN(J$2)))),"0")</f>
        <v>0</v>
      </c>
      <c r="K6" s="105" t="s">
        <v>27</v>
      </c>
      <c r="L6" s="137"/>
    </row>
    <row r="7" spans="1:13" s="106" customFormat="1" ht="21" x14ac:dyDescent="0.35">
      <c r="B7" s="101" t="str">
        <f>VLOOKUP(C7,'LISTING EQUIPES'!$A$2:$B$15,2)</f>
        <v>BASTIDE SALETTE 2</v>
      </c>
      <c r="C7" s="122">
        <v>5</v>
      </c>
      <c r="D7" s="126"/>
      <c r="E7" s="124"/>
      <c r="F7" s="125"/>
      <c r="G7" s="102">
        <f t="shared" si="2"/>
        <v>0</v>
      </c>
      <c r="H7" s="103" t="str">
        <f t="shared" si="0"/>
        <v/>
      </c>
      <c r="I7" s="103" t="str">
        <f t="shared" si="1"/>
        <v/>
      </c>
      <c r="J7" s="104" t="str">
        <f ca="1">IFERROR(IF(COUNTIF(H$3:H7,H7)=1,SUM(OFFSET(INDIRECT("'Points attribués'!"&amp;ADDRESS(MATCH(H7,'Points attribués'!$A$2:$A$15,0)+2,2)),0,0,COUNTIF(H$3:H$16,H7),1))/COUNTIF(H$3:H$16,H7),INDIRECT(ADDRESS(MATCH(H7,H$3:H7,0)+ROW(J$2),COLUMN(J$2)))),"0")</f>
        <v>0</v>
      </c>
      <c r="K7" s="105" t="s">
        <v>27</v>
      </c>
      <c r="L7" s="137"/>
    </row>
    <row r="8" spans="1:13" s="106" customFormat="1" ht="21" x14ac:dyDescent="0.35">
      <c r="B8" s="101" t="str">
        <f>VLOOKUP(C8,'LISTING EQUIPES'!$A$2:$B$15,2)</f>
        <v>TRAINING CENTER 1</v>
      </c>
      <c r="C8" s="122">
        <v>6</v>
      </c>
      <c r="D8" s="126"/>
      <c r="E8" s="124"/>
      <c r="F8" s="125"/>
      <c r="G8" s="102">
        <f t="shared" si="2"/>
        <v>0</v>
      </c>
      <c r="H8" s="103" t="str">
        <f t="shared" si="0"/>
        <v/>
      </c>
      <c r="I8" s="103" t="str">
        <f t="shared" si="1"/>
        <v/>
      </c>
      <c r="J8" s="104" t="str">
        <f ca="1">IFERROR(IF(COUNTIF(H$3:H8,H8)=1,SUM(OFFSET(INDIRECT("'Points attribués'!"&amp;ADDRESS(MATCH(H8,'Points attribués'!$A$2:$A$15,0)+2,2)),0,0,COUNTIF(H$3:H$16,H8),1))/COUNTIF(H$3:H$16,H8),INDIRECT(ADDRESS(MATCH(H8,H$3:H8,0)+ROW(J$2),COLUMN(J$2)))),"0")</f>
        <v>0</v>
      </c>
      <c r="K8" s="105" t="s">
        <v>27</v>
      </c>
      <c r="L8" s="137"/>
    </row>
    <row r="9" spans="1:13" s="106" customFormat="1" ht="21" x14ac:dyDescent="0.35">
      <c r="B9" s="101" t="str">
        <f>VLOOKUP(C9,'LISTING EQUIPES'!$A$2:$B$15,2)</f>
        <v>PONT ROYAL</v>
      </c>
      <c r="C9" s="122">
        <v>7</v>
      </c>
      <c r="D9" s="126"/>
      <c r="E9" s="124"/>
      <c r="F9" s="125"/>
      <c r="G9" s="102">
        <f t="shared" si="2"/>
        <v>0</v>
      </c>
      <c r="H9" s="103" t="str">
        <f t="shared" si="0"/>
        <v/>
      </c>
      <c r="I9" s="103" t="str">
        <f t="shared" si="1"/>
        <v/>
      </c>
      <c r="J9" s="104" t="str">
        <f ca="1">IFERROR(IF(COUNTIF(H$3:H9,H9)=1,SUM(OFFSET(INDIRECT("'Points attribués'!"&amp;ADDRESS(MATCH(H9,'Points attribués'!$A$2:$A$15,0)+2,2)),0,0,COUNTIF(H$3:H$16,H9),1))/COUNTIF(H$3:H$16,H9),INDIRECT(ADDRESS(MATCH(H9,H$3:H9,0)+ROW(J$2),COLUMN(J$2)))),"0")</f>
        <v>0</v>
      </c>
      <c r="K9" s="105" t="s">
        <v>27</v>
      </c>
      <c r="L9" s="137"/>
    </row>
    <row r="10" spans="1:13" s="106" customFormat="1" ht="21" x14ac:dyDescent="0.35">
      <c r="B10" s="101" t="str">
        <f>VLOOKUP(C10,'LISTING EQUIPES'!$A$2:$B$15,2)</f>
        <v>SERVANES</v>
      </c>
      <c r="C10" s="122">
        <v>8</v>
      </c>
      <c r="D10" s="126"/>
      <c r="E10" s="124"/>
      <c r="F10" s="125"/>
      <c r="G10" s="102">
        <f t="shared" si="2"/>
        <v>0</v>
      </c>
      <c r="H10" s="103" t="str">
        <f t="shared" si="0"/>
        <v/>
      </c>
      <c r="I10" s="103" t="str">
        <f t="shared" si="1"/>
        <v/>
      </c>
      <c r="J10" s="104" t="str">
        <f ca="1">IFERROR(IF(COUNTIF(H$3:H10,H10)=1,SUM(OFFSET(INDIRECT("'Points attribués'!"&amp;ADDRESS(MATCH(H10,'Points attribués'!$A$2:$A$15,0)+2,2)),0,0,COUNTIF(H$3:H$16,H10),1))/COUNTIF(H$3:H$16,H10),INDIRECT(ADDRESS(MATCH(H10,H$3:H10,0)+ROW(J$2),COLUMN(J$2)))),"0")</f>
        <v>0</v>
      </c>
      <c r="K10" s="105" t="s">
        <v>27</v>
      </c>
      <c r="L10" s="137"/>
    </row>
    <row r="11" spans="1:13" ht="21" x14ac:dyDescent="0.35">
      <c r="A11" s="106"/>
      <c r="B11" s="101" t="str">
        <f>VLOOKUP(C11,'LISTING EQUIPES'!$A$2:$B$15,2)</f>
        <v>CHÂTEAU L ARC</v>
      </c>
      <c r="C11" s="122">
        <v>9</v>
      </c>
      <c r="D11" s="126"/>
      <c r="E11" s="124"/>
      <c r="F11" s="125"/>
      <c r="G11" s="102">
        <f t="shared" si="2"/>
        <v>0</v>
      </c>
      <c r="H11" s="103" t="str">
        <f t="shared" si="0"/>
        <v/>
      </c>
      <c r="I11" s="103" t="str">
        <f t="shared" si="1"/>
        <v/>
      </c>
      <c r="J11" s="104" t="str">
        <f ca="1">IFERROR(IF(COUNTIF(H$3:H11,H11)=1,SUM(OFFSET(INDIRECT("'Points attribués'!"&amp;ADDRESS(MATCH(H11,'Points attribués'!$A$2:$A$15,0)+2,2)),0,0,COUNTIF(H$3:H$16,H11),1))/COUNTIF(H$3:H$16,H11),INDIRECT(ADDRESS(MATCH(H11,H$3:H11,0)+ROW(J$2),COLUMN(J$2)))),"0")</f>
        <v>0</v>
      </c>
      <c r="K11" s="105" t="s">
        <v>27</v>
      </c>
      <c r="L11" s="138"/>
    </row>
    <row r="12" spans="1:13" ht="21" x14ac:dyDescent="0.35">
      <c r="A12" s="106"/>
      <c r="B12" s="101" t="str">
        <f>VLOOKUP(C12,'LISTING EQUIPES'!$A$2:$B$15,2)</f>
        <v>MANVILLE</v>
      </c>
      <c r="C12" s="122">
        <v>10</v>
      </c>
      <c r="D12" s="126"/>
      <c r="E12" s="124"/>
      <c r="F12" s="125"/>
      <c r="G12" s="102">
        <f t="shared" si="2"/>
        <v>0</v>
      </c>
      <c r="H12" s="103" t="str">
        <f t="shared" si="0"/>
        <v/>
      </c>
      <c r="I12" s="103" t="str">
        <f t="shared" si="1"/>
        <v/>
      </c>
      <c r="J12" s="104" t="str">
        <f ca="1">IFERROR(IF(COUNTIF(H$3:H12,H12)=1,SUM(OFFSET(INDIRECT("'Points attribués'!"&amp;ADDRESS(MATCH(H12,'Points attribués'!$A$2:$A$15,0)+2,2)),0,0,COUNTIF(H$3:H$16,H12),1))/COUNTIF(H$3:H$16,H12),INDIRECT(ADDRESS(MATCH(H12,H$3:H12,0)+ROW(J$2),COLUMN(J$2)))),"0")</f>
        <v>0</v>
      </c>
      <c r="K12" s="105" t="s">
        <v>27</v>
      </c>
      <c r="L12" s="138"/>
    </row>
    <row r="13" spans="1:13" ht="21" x14ac:dyDescent="0.35">
      <c r="A13" s="106"/>
      <c r="B13" s="101" t="str">
        <f>VLOOKUP(C13,'LISTING EQUIPES'!$A$2:$B$15,2)</f>
        <v>TRAINING CENTER 2</v>
      </c>
      <c r="C13" s="122">
        <v>11</v>
      </c>
      <c r="D13" s="126"/>
      <c r="E13" s="124"/>
      <c r="F13" s="125"/>
      <c r="G13" s="102">
        <f t="shared" si="2"/>
        <v>0</v>
      </c>
      <c r="H13" s="103" t="str">
        <f t="shared" si="0"/>
        <v/>
      </c>
      <c r="I13" s="103" t="str">
        <f t="shared" si="1"/>
        <v/>
      </c>
      <c r="J13" s="104" t="str">
        <f ca="1">IFERROR(IF(COUNTIF(H$3:H13,H13)=1,SUM(OFFSET(INDIRECT("'Points attribués'!"&amp;ADDRESS(MATCH(H13,'Points attribués'!$A$2:$A$15,0)+2,2)),0,0,COUNTIF(H$3:H$16,H13),1))/COUNTIF(H$3:H$16,H13),INDIRECT(ADDRESS(MATCH(H13,H$3:H13,0)+ROW(J$2),COLUMN(J$2)))),"0")</f>
        <v>0</v>
      </c>
      <c r="K13" s="105" t="s">
        <v>27</v>
      </c>
      <c r="L13" s="138"/>
    </row>
    <row r="14" spans="1:13" ht="21" x14ac:dyDescent="0.35">
      <c r="A14" s="106"/>
      <c r="B14" s="101" t="str">
        <f>VLOOKUP(C14,'LISTING EQUIPES'!$A$2:$B$15,2)</f>
        <v>COTE BLEUE</v>
      </c>
      <c r="C14" s="122">
        <v>12</v>
      </c>
      <c r="D14" s="127"/>
      <c r="E14" s="124"/>
      <c r="F14" s="125"/>
      <c r="G14" s="102">
        <f t="shared" si="2"/>
        <v>0</v>
      </c>
      <c r="H14" s="103" t="str">
        <f t="shared" si="0"/>
        <v/>
      </c>
      <c r="I14" s="103" t="str">
        <f t="shared" si="1"/>
        <v/>
      </c>
      <c r="J14" s="104" t="str">
        <f ca="1">IFERROR(IF(COUNTIF(H$3:H14,H14)=1,SUM(OFFSET(INDIRECT("'Points attribués'!"&amp;ADDRESS(MATCH(H14,'Points attribués'!$A$2:$A$15,0)+2,2)),0,0,COUNTIF(H$3:H$16,H14),1))/COUNTIF(H$3:H$16,H14),INDIRECT(ADDRESS(MATCH(H14,H$3:H14,0)+ROW(J$2),COLUMN(J$2)))),"0")</f>
        <v>0</v>
      </c>
      <c r="K14" s="105" t="s">
        <v>27</v>
      </c>
      <c r="L14" s="138"/>
    </row>
    <row r="15" spans="1:13" ht="21" x14ac:dyDescent="0.35">
      <c r="A15" s="106"/>
      <c r="B15" s="101" t="str">
        <f>VLOOKUP(C15,'LISTING EQUIPES'!$A$2:$B$15,2)</f>
        <v>AIX EN PROVENCE</v>
      </c>
      <c r="C15" s="122">
        <v>13</v>
      </c>
      <c r="D15" s="126"/>
      <c r="E15" s="124"/>
      <c r="F15" s="125"/>
      <c r="G15" s="102">
        <f t="shared" si="2"/>
        <v>0</v>
      </c>
      <c r="H15" s="103" t="str">
        <f t="shared" si="0"/>
        <v/>
      </c>
      <c r="I15" s="103" t="str">
        <f t="shared" si="1"/>
        <v/>
      </c>
      <c r="J15" s="104" t="str">
        <f ca="1">IFERROR(IF(COUNTIF(H$3:H15,H15)=1,SUM(OFFSET(INDIRECT("'Points attribués'!"&amp;ADDRESS(MATCH(H15,'Points attribués'!$A$2:$A$15,0)+2,2)),0,0,COUNTIF(H$3:H$16,H15),1))/COUNTIF(H$3:H$16,H15),INDIRECT(ADDRESS(MATCH(H15,H$3:H15,0)+ROW(J$2),COLUMN(J$2)))),"0")</f>
        <v>0</v>
      </c>
      <c r="K15" s="105" t="s">
        <v>27</v>
      </c>
      <c r="L15" s="138"/>
    </row>
    <row r="16" spans="1:13" ht="21" x14ac:dyDescent="0.35">
      <c r="A16" s="106"/>
      <c r="B16" s="101" t="str">
        <f>VLOOKUP(C16,'LISTING EQUIPES'!$A$2:$B$15,2)</f>
        <v>CABRE D'OR</v>
      </c>
      <c r="C16" s="122">
        <v>14</v>
      </c>
      <c r="D16" s="126"/>
      <c r="E16" s="124"/>
      <c r="F16" s="125"/>
      <c r="G16" s="102">
        <f t="shared" si="2"/>
        <v>0</v>
      </c>
      <c r="H16" s="103" t="str">
        <f t="shared" si="0"/>
        <v/>
      </c>
      <c r="I16" s="103" t="str">
        <f t="shared" si="1"/>
        <v/>
      </c>
      <c r="J16" s="104" t="str">
        <f ca="1">IFERROR(IF(COUNTIF(H$3:H16,H16)=1,SUM(OFFSET(INDIRECT("'Points attribués'!"&amp;ADDRESS(MATCH(H16,'Points attribués'!$A$2:$A$15,0)+2,2)),0,0,COUNTIF(H$3:H$16,H16),1))/COUNTIF(H$3:H$16,H16),INDIRECT(ADDRESS(MATCH(H16,H$3:H16,0)+ROW(J$2),COLUMN(J$2)))),"0")</f>
        <v>0</v>
      </c>
      <c r="K16" s="105" t="s">
        <v>27</v>
      </c>
      <c r="L16" s="138"/>
    </row>
  </sheetData>
  <sheetProtection sheet="1" selectLockedCells="1" autoFilter="0"/>
  <autoFilter ref="B2:L16">
    <filterColumn colId="8" showButton="0"/>
  </autoFilter>
  <mergeCells count="2">
    <mergeCell ref="B1:K1"/>
    <mergeCell ref="J2:K2"/>
  </mergeCells>
  <pageMargins left="0.41" right="0.25" top="0.65" bottom="0.75" header="0.3" footer="0.3"/>
  <pageSetup paperSize="9" scale="7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zoomScale="75" zoomScaleNormal="75" workbookViewId="0">
      <pane ySplit="2" topLeftCell="A3" activePane="bottomLeft" state="frozen"/>
      <selection pane="bottomLeft" activeCell="F5" sqref="F5"/>
    </sheetView>
  </sheetViews>
  <sheetFormatPr baseColWidth="10" defaultColWidth="11.42578125" defaultRowHeight="15" x14ac:dyDescent="0.25"/>
  <cols>
    <col min="2" max="2" width="30.42578125" customWidth="1"/>
    <col min="3" max="3" width="5.5703125" hidden="1" customWidth="1"/>
    <col min="4" max="4" width="23.7109375" customWidth="1"/>
    <col min="5" max="5" width="22.28515625" customWidth="1"/>
    <col min="6" max="6" width="21.85546875" bestFit="1" customWidth="1"/>
    <col min="7" max="7" width="30.42578125" customWidth="1"/>
    <col min="8" max="8" width="16" hidden="1" customWidth="1"/>
    <col min="9" max="9" width="12.5703125" customWidth="1"/>
    <col min="10" max="10" width="11.5703125" customWidth="1"/>
    <col min="11" max="11" width="13.140625" customWidth="1"/>
  </cols>
  <sheetData>
    <row r="1" spans="1:13" ht="36" x14ac:dyDescent="0.55000000000000004">
      <c r="B1" s="188" t="s">
        <v>141</v>
      </c>
      <c r="C1" s="188"/>
      <c r="D1" s="188"/>
      <c r="E1" s="188"/>
      <c r="F1" s="188"/>
      <c r="G1" s="188"/>
      <c r="H1" s="188"/>
      <c r="I1" s="188"/>
      <c r="J1" s="188"/>
      <c r="K1" s="188"/>
      <c r="L1" s="94"/>
      <c r="M1" s="94"/>
    </row>
    <row r="2" spans="1:13" s="96" customFormat="1" ht="56.25" customHeight="1" x14ac:dyDescent="0.25">
      <c r="B2" s="109" t="s">
        <v>0</v>
      </c>
      <c r="C2" s="109" t="s">
        <v>123</v>
      </c>
      <c r="D2" s="110" t="s">
        <v>121</v>
      </c>
      <c r="E2" s="107" t="s">
        <v>122</v>
      </c>
      <c r="F2" s="108" t="s">
        <v>120</v>
      </c>
      <c r="G2" s="111" t="s">
        <v>148</v>
      </c>
      <c r="H2" s="97" t="s">
        <v>134</v>
      </c>
      <c r="I2" s="97" t="s">
        <v>92</v>
      </c>
      <c r="J2" s="189" t="s">
        <v>146</v>
      </c>
      <c r="K2" s="190"/>
      <c r="L2" s="136" t="s">
        <v>149</v>
      </c>
    </row>
    <row r="3" spans="1:13" s="106" customFormat="1" ht="21" x14ac:dyDescent="0.35">
      <c r="B3" s="101" t="str">
        <f>VLOOKUP(C3,'LISTING EQUIPES'!$A$2:$B$15,2)</f>
        <v>AIX MARSEILLE</v>
      </c>
      <c r="C3" s="122">
        <v>1</v>
      </c>
      <c r="D3" s="123"/>
      <c r="E3" s="124"/>
      <c r="F3" s="125"/>
      <c r="G3" s="102">
        <f>SUM(D3:F3)+L3</f>
        <v>0</v>
      </c>
      <c r="H3" s="103" t="str">
        <f t="shared" ref="H3:H16" si="0">IF(G3=0,"",RANK(G3,$G$3:$G$17,1))</f>
        <v/>
      </c>
      <c r="I3" s="103" t="str">
        <f t="shared" ref="I3:I16" si="1">IF(G3=0,"",RANK(J3,$J$3:$J$17,0))</f>
        <v/>
      </c>
      <c r="J3" s="104" t="str">
        <f ca="1">IFERROR(IF(COUNTIF(H$3:H3,H3)=1,SUM(OFFSET(INDIRECT("'Points attribués'!"&amp;ADDRESS(MATCH(H3,'Points attribués'!$A$2:$A$15,0)+2,2)),0,0,COUNTIF(H$3:H$16,H3),1))/COUNTIF(H$3:H$16,H3),INDIRECT(ADDRESS(MATCH(H3,H$3:H3,0)+ROW(J$2),COLUMN(J$2)))),"0")</f>
        <v>0</v>
      </c>
      <c r="K3" s="105" t="s">
        <v>27</v>
      </c>
      <c r="L3" s="137"/>
      <c r="M3" s="96"/>
    </row>
    <row r="4" spans="1:13" s="106" customFormat="1" ht="21" x14ac:dyDescent="0.35">
      <c r="B4" s="101" t="str">
        <f>VLOOKUP(C4,'LISTING EQUIPES'!$A$2:$B$15,2)</f>
        <v>AIX GOLF</v>
      </c>
      <c r="C4" s="122">
        <v>2</v>
      </c>
      <c r="D4" s="126"/>
      <c r="E4" s="124"/>
      <c r="F4" s="125"/>
      <c r="G4" s="102">
        <f t="shared" ref="G4:G16" si="2">SUM(D4:F4)+L4</f>
        <v>0</v>
      </c>
      <c r="H4" s="103" t="str">
        <f t="shared" si="0"/>
        <v/>
      </c>
      <c r="I4" s="103" t="str">
        <f t="shared" si="1"/>
        <v/>
      </c>
      <c r="J4" s="104" t="str">
        <f ca="1">IFERROR(IF(COUNTIF(H$3:H4,H4)=1,SUM(OFFSET(INDIRECT("'Points attribués'!"&amp;ADDRESS(MATCH(H4,'Points attribués'!$A$2:$A$15,0)+2,2)),0,0,COUNTIF(H$3:H$16,H4),1))/COUNTIF(H$3:H$16,H4),INDIRECT(ADDRESS(MATCH(H4,H$3:H4,0)+ROW(J$2),COLUMN(J$2)))),"0")</f>
        <v>0</v>
      </c>
      <c r="K4" s="105" t="s">
        <v>27</v>
      </c>
      <c r="L4" s="137"/>
      <c r="M4" s="96"/>
    </row>
    <row r="5" spans="1:13" s="106" customFormat="1" ht="21" x14ac:dyDescent="0.35">
      <c r="B5" s="101" t="str">
        <f>VLOOKUP(C5,'LISTING EQUIPES'!$A$2:$B$15,2)</f>
        <v>BASTIDE SALETTE 1</v>
      </c>
      <c r="C5" s="122">
        <v>3</v>
      </c>
      <c r="D5" s="126"/>
      <c r="E5" s="124"/>
      <c r="F5" s="125"/>
      <c r="G5" s="102">
        <f t="shared" si="2"/>
        <v>0</v>
      </c>
      <c r="H5" s="103" t="str">
        <f t="shared" si="0"/>
        <v/>
      </c>
      <c r="I5" s="103" t="str">
        <f t="shared" si="1"/>
        <v/>
      </c>
      <c r="J5" s="104" t="str">
        <f ca="1">IFERROR(IF(COUNTIF(H$3:H5,H5)=1,SUM(OFFSET(INDIRECT("'Points attribués'!"&amp;ADDRESS(MATCH(H5,'Points attribués'!$A$2:$A$15,0)+2,2)),0,0,COUNTIF(H$3:H$16,H5),1))/COUNTIF(H$3:H$16,H5),INDIRECT(ADDRESS(MATCH(H5,H$3:H5,0)+ROW(J$2),COLUMN(J$2)))),"0")</f>
        <v>0</v>
      </c>
      <c r="K5" s="105" t="s">
        <v>27</v>
      </c>
      <c r="L5" s="137"/>
    </row>
    <row r="6" spans="1:13" s="106" customFormat="1" ht="21" x14ac:dyDescent="0.35">
      <c r="B6" s="101" t="str">
        <f>VLOOKUP(C6,'LISTING EQUIPES'!$A$2:$B$15,2)</f>
        <v>ECOLE DE L'AIR</v>
      </c>
      <c r="C6" s="122">
        <v>4</v>
      </c>
      <c r="D6" s="126"/>
      <c r="E6" s="124"/>
      <c r="F6" s="125"/>
      <c r="G6" s="102">
        <f t="shared" si="2"/>
        <v>0</v>
      </c>
      <c r="H6" s="103" t="str">
        <f t="shared" si="0"/>
        <v/>
      </c>
      <c r="I6" s="103" t="str">
        <f t="shared" si="1"/>
        <v/>
      </c>
      <c r="J6" s="104" t="str">
        <f ca="1">IFERROR(IF(COUNTIF(H$3:H6,H6)=1,SUM(OFFSET(INDIRECT("'Points attribués'!"&amp;ADDRESS(MATCH(H6,'Points attribués'!$A$2:$A$15,0)+2,2)),0,0,COUNTIF(H$3:H$16,H6),1))/COUNTIF(H$3:H$16,H6),INDIRECT(ADDRESS(MATCH(H6,H$3:H6,0)+ROW(J$2),COLUMN(J$2)))),"0")</f>
        <v>0</v>
      </c>
      <c r="K6" s="105" t="s">
        <v>27</v>
      </c>
      <c r="L6" s="137"/>
    </row>
    <row r="7" spans="1:13" s="106" customFormat="1" ht="21" x14ac:dyDescent="0.35">
      <c r="B7" s="101" t="str">
        <f>VLOOKUP(C7,'LISTING EQUIPES'!$A$2:$B$15,2)</f>
        <v>BASTIDE SALETTE 2</v>
      </c>
      <c r="C7" s="122">
        <v>5</v>
      </c>
      <c r="D7" s="126"/>
      <c r="E7" s="124"/>
      <c r="F7" s="125"/>
      <c r="G7" s="102">
        <f t="shared" si="2"/>
        <v>0</v>
      </c>
      <c r="H7" s="103" t="str">
        <f t="shared" si="0"/>
        <v/>
      </c>
      <c r="I7" s="103" t="str">
        <f t="shared" si="1"/>
        <v/>
      </c>
      <c r="J7" s="104" t="str">
        <f ca="1">IFERROR(IF(COUNTIF(H$3:H7,H7)=1,SUM(OFFSET(INDIRECT("'Points attribués'!"&amp;ADDRESS(MATCH(H7,'Points attribués'!$A$2:$A$15,0)+2,2)),0,0,COUNTIF(H$3:H$16,H7),1))/COUNTIF(H$3:H$16,H7),INDIRECT(ADDRESS(MATCH(H7,H$3:H7,0)+ROW(J$2),COLUMN(J$2)))),"0")</f>
        <v>0</v>
      </c>
      <c r="K7" s="105" t="s">
        <v>27</v>
      </c>
      <c r="L7" s="137"/>
    </row>
    <row r="8" spans="1:13" s="106" customFormat="1" ht="21" x14ac:dyDescent="0.35">
      <c r="B8" s="101" t="str">
        <f>VLOOKUP(C8,'LISTING EQUIPES'!$A$2:$B$15,2)</f>
        <v>TRAINING CENTER 1</v>
      </c>
      <c r="C8" s="122">
        <v>6</v>
      </c>
      <c r="D8" s="126"/>
      <c r="E8" s="124"/>
      <c r="F8" s="125"/>
      <c r="G8" s="102">
        <f t="shared" si="2"/>
        <v>0</v>
      </c>
      <c r="H8" s="103" t="str">
        <f t="shared" si="0"/>
        <v/>
      </c>
      <c r="I8" s="103" t="str">
        <f t="shared" si="1"/>
        <v/>
      </c>
      <c r="J8" s="104" t="str">
        <f ca="1">IFERROR(IF(COUNTIF(H$3:H8,H8)=1,SUM(OFFSET(INDIRECT("'Points attribués'!"&amp;ADDRESS(MATCH(H8,'Points attribués'!$A$2:$A$15,0)+2,2)),0,0,COUNTIF(H$3:H$16,H8),1))/COUNTIF(H$3:H$16,H8),INDIRECT(ADDRESS(MATCH(H8,H$3:H8,0)+ROW(J$2),COLUMN(J$2)))),"0")</f>
        <v>0</v>
      </c>
      <c r="K8" s="105" t="s">
        <v>27</v>
      </c>
      <c r="L8" s="137"/>
    </row>
    <row r="9" spans="1:13" s="106" customFormat="1" ht="21" x14ac:dyDescent="0.35">
      <c r="B9" s="101" t="str">
        <f>VLOOKUP(C9,'LISTING EQUIPES'!$A$2:$B$15,2)</f>
        <v>PONT ROYAL</v>
      </c>
      <c r="C9" s="122">
        <v>7</v>
      </c>
      <c r="D9" s="126"/>
      <c r="E9" s="124"/>
      <c r="F9" s="125"/>
      <c r="G9" s="102">
        <f t="shared" si="2"/>
        <v>0</v>
      </c>
      <c r="H9" s="103" t="str">
        <f t="shared" si="0"/>
        <v/>
      </c>
      <c r="I9" s="103" t="str">
        <f t="shared" si="1"/>
        <v/>
      </c>
      <c r="J9" s="104" t="str">
        <f ca="1">IFERROR(IF(COUNTIF(H$3:H9,H9)=1,SUM(OFFSET(INDIRECT("'Points attribués'!"&amp;ADDRESS(MATCH(H9,'Points attribués'!$A$2:$A$15,0)+2,2)),0,0,COUNTIF(H$3:H$16,H9),1))/COUNTIF(H$3:H$16,H9),INDIRECT(ADDRESS(MATCH(H9,H$3:H9,0)+ROW(J$2),COLUMN(J$2)))),"0")</f>
        <v>0</v>
      </c>
      <c r="K9" s="105" t="s">
        <v>27</v>
      </c>
      <c r="L9" s="137"/>
    </row>
    <row r="10" spans="1:13" s="106" customFormat="1" ht="21" x14ac:dyDescent="0.35">
      <c r="B10" s="101" t="str">
        <f>VLOOKUP(C10,'LISTING EQUIPES'!$A$2:$B$15,2)</f>
        <v>SERVANES</v>
      </c>
      <c r="C10" s="122">
        <v>8</v>
      </c>
      <c r="D10" s="126"/>
      <c r="E10" s="124"/>
      <c r="F10" s="125"/>
      <c r="G10" s="102">
        <f t="shared" si="2"/>
        <v>0</v>
      </c>
      <c r="H10" s="103" t="str">
        <f t="shared" si="0"/>
        <v/>
      </c>
      <c r="I10" s="103" t="str">
        <f t="shared" si="1"/>
        <v/>
      </c>
      <c r="J10" s="104" t="str">
        <f ca="1">IFERROR(IF(COUNTIF(H$3:H10,H10)=1,SUM(OFFSET(INDIRECT("'Points attribués'!"&amp;ADDRESS(MATCH(H10,'Points attribués'!$A$2:$A$15,0)+2,2)),0,0,COUNTIF(H$3:H$16,H10),1))/COUNTIF(H$3:H$16,H10),INDIRECT(ADDRESS(MATCH(H10,H$3:H10,0)+ROW(J$2),COLUMN(J$2)))),"0")</f>
        <v>0</v>
      </c>
      <c r="K10" s="105" t="s">
        <v>27</v>
      </c>
      <c r="L10" s="137"/>
    </row>
    <row r="11" spans="1:13" ht="21" x14ac:dyDescent="0.35">
      <c r="A11" s="106"/>
      <c r="B11" s="101" t="str">
        <f>VLOOKUP(C11,'LISTING EQUIPES'!$A$2:$B$15,2)</f>
        <v>CHÂTEAU L ARC</v>
      </c>
      <c r="C11" s="122">
        <v>9</v>
      </c>
      <c r="D11" s="126"/>
      <c r="E11" s="124"/>
      <c r="F11" s="125"/>
      <c r="G11" s="102">
        <f t="shared" si="2"/>
        <v>0</v>
      </c>
      <c r="H11" s="103" t="str">
        <f t="shared" si="0"/>
        <v/>
      </c>
      <c r="I11" s="103" t="str">
        <f t="shared" si="1"/>
        <v/>
      </c>
      <c r="J11" s="104" t="str">
        <f ca="1">IFERROR(IF(COUNTIF(H$3:H11,H11)=1,SUM(OFFSET(INDIRECT("'Points attribués'!"&amp;ADDRESS(MATCH(H11,'Points attribués'!$A$2:$A$15,0)+2,2)),0,0,COUNTIF(H$3:H$16,H11),1))/COUNTIF(H$3:H$16,H11),INDIRECT(ADDRESS(MATCH(H11,H$3:H11,0)+ROW(J$2),COLUMN(J$2)))),"0")</f>
        <v>0</v>
      </c>
      <c r="K11" s="105" t="s">
        <v>27</v>
      </c>
      <c r="L11" s="138"/>
    </row>
    <row r="12" spans="1:13" ht="21" x14ac:dyDescent="0.35">
      <c r="A12" s="106"/>
      <c r="B12" s="101" t="str">
        <f>VLOOKUP(C12,'LISTING EQUIPES'!$A$2:$B$15,2)</f>
        <v>MANVILLE</v>
      </c>
      <c r="C12" s="122">
        <v>10</v>
      </c>
      <c r="D12" s="126"/>
      <c r="E12" s="124"/>
      <c r="F12" s="125"/>
      <c r="G12" s="102">
        <f t="shared" si="2"/>
        <v>0</v>
      </c>
      <c r="H12" s="103" t="str">
        <f t="shared" si="0"/>
        <v/>
      </c>
      <c r="I12" s="103" t="str">
        <f t="shared" si="1"/>
        <v/>
      </c>
      <c r="J12" s="104" t="str">
        <f ca="1">IFERROR(IF(COUNTIF(H$3:H12,H12)=1,SUM(OFFSET(INDIRECT("'Points attribués'!"&amp;ADDRESS(MATCH(H12,'Points attribués'!$A$2:$A$15,0)+2,2)),0,0,COUNTIF(H$3:H$16,H12),1))/COUNTIF(H$3:H$16,H12),INDIRECT(ADDRESS(MATCH(H12,H$3:H12,0)+ROW(J$2),COLUMN(J$2)))),"0")</f>
        <v>0</v>
      </c>
      <c r="K12" s="105" t="s">
        <v>27</v>
      </c>
      <c r="L12" s="138"/>
    </row>
    <row r="13" spans="1:13" ht="21" x14ac:dyDescent="0.35">
      <c r="A13" s="106"/>
      <c r="B13" s="101" t="str">
        <f>VLOOKUP(C13,'LISTING EQUIPES'!$A$2:$B$15,2)</f>
        <v>TRAINING CENTER 2</v>
      </c>
      <c r="C13" s="122">
        <v>11</v>
      </c>
      <c r="D13" s="126"/>
      <c r="E13" s="124"/>
      <c r="F13" s="125"/>
      <c r="G13" s="102">
        <f t="shared" si="2"/>
        <v>0</v>
      </c>
      <c r="H13" s="103" t="str">
        <f t="shared" si="0"/>
        <v/>
      </c>
      <c r="I13" s="103" t="str">
        <f t="shared" si="1"/>
        <v/>
      </c>
      <c r="J13" s="104" t="str">
        <f ca="1">IFERROR(IF(COUNTIF(H$3:H13,H13)=1,SUM(OFFSET(INDIRECT("'Points attribués'!"&amp;ADDRESS(MATCH(H13,'Points attribués'!$A$2:$A$15,0)+2,2)),0,0,COUNTIF(H$3:H$16,H13),1))/COUNTIF(H$3:H$16,H13),INDIRECT(ADDRESS(MATCH(H13,H$3:H13,0)+ROW(J$2),COLUMN(J$2)))),"0")</f>
        <v>0</v>
      </c>
      <c r="K13" s="105" t="s">
        <v>27</v>
      </c>
      <c r="L13" s="138"/>
    </row>
    <row r="14" spans="1:13" ht="21" x14ac:dyDescent="0.35">
      <c r="A14" s="106"/>
      <c r="B14" s="101" t="str">
        <f>VLOOKUP(C14,'LISTING EQUIPES'!$A$2:$B$15,2)</f>
        <v>COTE BLEUE</v>
      </c>
      <c r="C14" s="122">
        <v>12</v>
      </c>
      <c r="D14" s="127"/>
      <c r="E14" s="124"/>
      <c r="F14" s="125"/>
      <c r="G14" s="102">
        <f t="shared" si="2"/>
        <v>0</v>
      </c>
      <c r="H14" s="103" t="str">
        <f t="shared" si="0"/>
        <v/>
      </c>
      <c r="I14" s="103" t="str">
        <f t="shared" si="1"/>
        <v/>
      </c>
      <c r="J14" s="104" t="str">
        <f ca="1">IFERROR(IF(COUNTIF(H$3:H14,H14)=1,SUM(OFFSET(INDIRECT("'Points attribués'!"&amp;ADDRESS(MATCH(H14,'Points attribués'!$A$2:$A$15,0)+2,2)),0,0,COUNTIF(H$3:H$16,H14),1))/COUNTIF(H$3:H$16,H14),INDIRECT(ADDRESS(MATCH(H14,H$3:H14,0)+ROW(J$2),COLUMN(J$2)))),"0")</f>
        <v>0</v>
      </c>
      <c r="K14" s="105" t="s">
        <v>27</v>
      </c>
      <c r="L14" s="138"/>
    </row>
    <row r="15" spans="1:13" ht="21" x14ac:dyDescent="0.35">
      <c r="A15" s="106"/>
      <c r="B15" s="101" t="str">
        <f>VLOOKUP(C15,'LISTING EQUIPES'!$A$2:$B$15,2)</f>
        <v>AIX EN PROVENCE</v>
      </c>
      <c r="C15" s="122">
        <v>13</v>
      </c>
      <c r="D15" s="126"/>
      <c r="E15" s="124"/>
      <c r="F15" s="125"/>
      <c r="G15" s="102">
        <f t="shared" si="2"/>
        <v>0</v>
      </c>
      <c r="H15" s="103" t="str">
        <f t="shared" si="0"/>
        <v/>
      </c>
      <c r="I15" s="103" t="str">
        <f t="shared" si="1"/>
        <v/>
      </c>
      <c r="J15" s="104" t="str">
        <f ca="1">IFERROR(IF(COUNTIF(H$3:H15,H15)=1,SUM(OFFSET(INDIRECT("'Points attribués'!"&amp;ADDRESS(MATCH(H15,'Points attribués'!$A$2:$A$15,0)+2,2)),0,0,COUNTIF(H$3:H$16,H15),1))/COUNTIF(H$3:H$16,H15),INDIRECT(ADDRESS(MATCH(H15,H$3:H15,0)+ROW(J$2),COLUMN(J$2)))),"0")</f>
        <v>0</v>
      </c>
      <c r="K15" s="105" t="s">
        <v>27</v>
      </c>
      <c r="L15" s="138"/>
    </row>
    <row r="16" spans="1:13" ht="21" x14ac:dyDescent="0.35">
      <c r="A16" s="106"/>
      <c r="B16" s="101" t="str">
        <f>VLOOKUP(C16,'LISTING EQUIPES'!$A$2:$B$15,2)</f>
        <v>CABRE D'OR</v>
      </c>
      <c r="C16" s="122">
        <v>14</v>
      </c>
      <c r="D16" s="126"/>
      <c r="E16" s="124"/>
      <c r="F16" s="125"/>
      <c r="G16" s="102">
        <f t="shared" si="2"/>
        <v>0</v>
      </c>
      <c r="H16" s="103" t="str">
        <f t="shared" si="0"/>
        <v/>
      </c>
      <c r="I16" s="103" t="str">
        <f t="shared" si="1"/>
        <v/>
      </c>
      <c r="J16" s="104" t="str">
        <f ca="1">IFERROR(IF(COUNTIF(H$3:H16,H16)=1,SUM(OFFSET(INDIRECT("'Points attribués'!"&amp;ADDRESS(MATCH(H16,'Points attribués'!$A$2:$A$15,0)+2,2)),0,0,COUNTIF(H$3:H$16,H16),1))/COUNTIF(H$3:H$16,H16),INDIRECT(ADDRESS(MATCH(H16,H$3:H16,0)+ROW(J$2),COLUMN(J$2)))),"0")</f>
        <v>0</v>
      </c>
      <c r="K16" s="105" t="s">
        <v>27</v>
      </c>
      <c r="L16" s="138"/>
    </row>
  </sheetData>
  <sheetProtection sheet="1" selectLockedCells="1" autoFilter="0"/>
  <autoFilter ref="B2:L16">
    <filterColumn colId="8" showButton="0"/>
  </autoFilter>
  <mergeCells count="2">
    <mergeCell ref="B1:K1"/>
    <mergeCell ref="J2:K2"/>
  </mergeCells>
  <pageMargins left="0.41" right="0.25" top="0.65" bottom="0.75" header="0.3" footer="0.3"/>
  <pageSetup paperSize="9" scale="7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zoomScale="75" zoomScaleNormal="75" workbookViewId="0">
      <pane ySplit="2" topLeftCell="A4" activePane="bottomLeft" state="frozen"/>
      <selection pane="bottomLeft" activeCell="F11" sqref="F11"/>
    </sheetView>
  </sheetViews>
  <sheetFormatPr baseColWidth="10" defaultColWidth="11.42578125" defaultRowHeight="15" x14ac:dyDescent="0.25"/>
  <cols>
    <col min="2" max="2" width="30.42578125" customWidth="1"/>
    <col min="3" max="3" width="5.85546875" hidden="1" customWidth="1"/>
    <col min="4" max="4" width="23.7109375" customWidth="1"/>
    <col min="5" max="5" width="22.28515625" customWidth="1"/>
    <col min="6" max="6" width="21.85546875" bestFit="1" customWidth="1"/>
    <col min="7" max="7" width="30.42578125" customWidth="1"/>
    <col min="8" max="8" width="16" hidden="1" customWidth="1"/>
    <col min="9" max="9" width="12.5703125" customWidth="1"/>
    <col min="10" max="10" width="11.5703125" customWidth="1"/>
    <col min="11" max="11" width="13.140625" customWidth="1"/>
  </cols>
  <sheetData>
    <row r="1" spans="1:13" ht="36" x14ac:dyDescent="0.55000000000000004">
      <c r="B1" s="188" t="s">
        <v>142</v>
      </c>
      <c r="C1" s="188"/>
      <c r="D1" s="188"/>
      <c r="E1" s="188"/>
      <c r="F1" s="188"/>
      <c r="G1" s="188"/>
      <c r="H1" s="188"/>
      <c r="I1" s="188"/>
      <c r="J1" s="188"/>
      <c r="K1" s="188"/>
      <c r="L1" s="94"/>
      <c r="M1" s="94"/>
    </row>
    <row r="2" spans="1:13" s="96" customFormat="1" ht="56.25" customHeight="1" x14ac:dyDescent="0.25">
      <c r="B2" s="109" t="s">
        <v>0</v>
      </c>
      <c r="C2" s="109" t="s">
        <v>123</v>
      </c>
      <c r="D2" s="110" t="s">
        <v>121</v>
      </c>
      <c r="E2" s="107" t="s">
        <v>122</v>
      </c>
      <c r="F2" s="108" t="s">
        <v>120</v>
      </c>
      <c r="G2" s="111" t="s">
        <v>148</v>
      </c>
      <c r="H2" s="97" t="s">
        <v>134</v>
      </c>
      <c r="I2" s="97" t="s">
        <v>92</v>
      </c>
      <c r="J2" s="189" t="s">
        <v>146</v>
      </c>
      <c r="K2" s="190"/>
      <c r="L2" s="136" t="s">
        <v>149</v>
      </c>
    </row>
    <row r="3" spans="1:13" s="106" customFormat="1" ht="21" x14ac:dyDescent="0.35">
      <c r="B3" s="101" t="str">
        <f>VLOOKUP(C3,'LISTING EQUIPES'!$A$2:$B$15,2)</f>
        <v>AIX MARSEILLE</v>
      </c>
      <c r="C3" s="122">
        <v>1</v>
      </c>
      <c r="D3" s="123"/>
      <c r="E3" s="124"/>
      <c r="F3" s="125"/>
      <c r="G3" s="102">
        <f>SUM(D3:F3)+L3</f>
        <v>0</v>
      </c>
      <c r="H3" s="103" t="str">
        <f t="shared" ref="H3:H16" si="0">IF(G3=0,"",RANK(G3,$G$3:$G$17,1))</f>
        <v/>
      </c>
      <c r="I3" s="103" t="str">
        <f t="shared" ref="I3:I16" si="1">IF(G3=0,"",RANK(J3,$J$3:$J$17,0))</f>
        <v/>
      </c>
      <c r="J3" s="104" t="str">
        <f ca="1">IFERROR(IF(COUNTIF(H$3:H3,H3)=1,SUM(OFFSET(INDIRECT("'Points attribués'!"&amp;ADDRESS(MATCH(H3,'Points attribués'!$A$2:$A$15,0)+2,2)),0,0,COUNTIF(H$3:H$16,H3),1))/COUNTIF(H$3:H$16,H3),INDIRECT(ADDRESS(MATCH(H3,H$3:H3,0)+ROW(J$2),COLUMN(J$2)))),"0")</f>
        <v>0</v>
      </c>
      <c r="K3" s="105" t="s">
        <v>27</v>
      </c>
      <c r="L3" s="137"/>
      <c r="M3" s="96"/>
    </row>
    <row r="4" spans="1:13" s="106" customFormat="1" ht="21" x14ac:dyDescent="0.35">
      <c r="B4" s="101" t="str">
        <f>VLOOKUP(C4,'LISTING EQUIPES'!$A$2:$B$15,2)</f>
        <v>AIX GOLF</v>
      </c>
      <c r="C4" s="122">
        <v>2</v>
      </c>
      <c r="D4" s="126"/>
      <c r="E4" s="124"/>
      <c r="F4" s="125"/>
      <c r="G4" s="102">
        <f t="shared" ref="G4:G16" si="2">SUM(D4:F4)+L4</f>
        <v>0</v>
      </c>
      <c r="H4" s="103" t="str">
        <f t="shared" si="0"/>
        <v/>
      </c>
      <c r="I4" s="103" t="str">
        <f t="shared" si="1"/>
        <v/>
      </c>
      <c r="J4" s="104" t="str">
        <f ca="1">IFERROR(IF(COUNTIF(H$3:H4,H4)=1,SUM(OFFSET(INDIRECT("'Points attribués'!"&amp;ADDRESS(MATCH(H4,'Points attribués'!$A$2:$A$15,0)+2,2)),0,0,COUNTIF(H$3:H$16,H4),1))/COUNTIF(H$3:H$16,H4),INDIRECT(ADDRESS(MATCH(H4,H$3:H4,0)+ROW(J$2),COLUMN(J$2)))),"0")</f>
        <v>0</v>
      </c>
      <c r="K4" s="105" t="s">
        <v>27</v>
      </c>
      <c r="L4" s="137"/>
      <c r="M4" s="96"/>
    </row>
    <row r="5" spans="1:13" s="106" customFormat="1" ht="21" x14ac:dyDescent="0.35">
      <c r="B5" s="101" t="str">
        <f>VLOOKUP(C5,'LISTING EQUIPES'!$A$2:$B$15,2)</f>
        <v>BASTIDE SALETTE 1</v>
      </c>
      <c r="C5" s="122">
        <v>3</v>
      </c>
      <c r="D5" s="126"/>
      <c r="E5" s="124"/>
      <c r="F5" s="125"/>
      <c r="G5" s="102">
        <f t="shared" si="2"/>
        <v>0</v>
      </c>
      <c r="H5" s="103" t="str">
        <f t="shared" si="0"/>
        <v/>
      </c>
      <c r="I5" s="103" t="str">
        <f t="shared" si="1"/>
        <v/>
      </c>
      <c r="J5" s="104" t="str">
        <f ca="1">IFERROR(IF(COUNTIF(H$3:H5,H5)=1,SUM(OFFSET(INDIRECT("'Points attribués'!"&amp;ADDRESS(MATCH(H5,'Points attribués'!$A$2:$A$15,0)+2,2)),0,0,COUNTIF(H$3:H$16,H5),1))/COUNTIF(H$3:H$16,H5),INDIRECT(ADDRESS(MATCH(H5,H$3:H5,0)+ROW(J$2),COLUMN(J$2)))),"0")</f>
        <v>0</v>
      </c>
      <c r="K5" s="105" t="s">
        <v>27</v>
      </c>
      <c r="L5" s="137"/>
    </row>
    <row r="6" spans="1:13" s="106" customFormat="1" ht="21" x14ac:dyDescent="0.35">
      <c r="B6" s="101" t="str">
        <f>VLOOKUP(C6,'LISTING EQUIPES'!$A$2:$B$15,2)</f>
        <v>ECOLE DE L'AIR</v>
      </c>
      <c r="C6" s="122">
        <v>4</v>
      </c>
      <c r="D6" s="126"/>
      <c r="E6" s="124"/>
      <c r="F6" s="125"/>
      <c r="G6" s="102">
        <f t="shared" si="2"/>
        <v>0</v>
      </c>
      <c r="H6" s="103" t="str">
        <f t="shared" si="0"/>
        <v/>
      </c>
      <c r="I6" s="103" t="str">
        <f t="shared" si="1"/>
        <v/>
      </c>
      <c r="J6" s="104" t="str">
        <f ca="1">IFERROR(IF(COUNTIF(H$3:H6,H6)=1,SUM(OFFSET(INDIRECT("'Points attribués'!"&amp;ADDRESS(MATCH(H6,'Points attribués'!$A$2:$A$15,0)+2,2)),0,0,COUNTIF(H$3:H$16,H6),1))/COUNTIF(H$3:H$16,H6),INDIRECT(ADDRESS(MATCH(H6,H$3:H6,0)+ROW(J$2),COLUMN(J$2)))),"0")</f>
        <v>0</v>
      </c>
      <c r="K6" s="105" t="s">
        <v>27</v>
      </c>
      <c r="L6" s="137"/>
    </row>
    <row r="7" spans="1:13" s="106" customFormat="1" ht="21" x14ac:dyDescent="0.35">
      <c r="B7" s="101" t="str">
        <f>VLOOKUP(C7,'LISTING EQUIPES'!$A$2:$B$15,2)</f>
        <v>BASTIDE SALETTE 2</v>
      </c>
      <c r="C7" s="122">
        <v>5</v>
      </c>
      <c r="D7" s="126"/>
      <c r="E7" s="124"/>
      <c r="F7" s="125"/>
      <c r="G7" s="102">
        <f t="shared" si="2"/>
        <v>0</v>
      </c>
      <c r="H7" s="103" t="str">
        <f t="shared" si="0"/>
        <v/>
      </c>
      <c r="I7" s="103" t="str">
        <f t="shared" si="1"/>
        <v/>
      </c>
      <c r="J7" s="104" t="str">
        <f ca="1">IFERROR(IF(COUNTIF(H$3:H7,H7)=1,SUM(OFFSET(INDIRECT("'Points attribués'!"&amp;ADDRESS(MATCH(H7,'Points attribués'!$A$2:$A$15,0)+2,2)),0,0,COUNTIF(H$3:H$16,H7),1))/COUNTIF(H$3:H$16,H7),INDIRECT(ADDRESS(MATCH(H7,H$3:H7,0)+ROW(J$2),COLUMN(J$2)))),"0")</f>
        <v>0</v>
      </c>
      <c r="K7" s="105" t="s">
        <v>27</v>
      </c>
      <c r="L7" s="137"/>
    </row>
    <row r="8" spans="1:13" s="106" customFormat="1" ht="21" x14ac:dyDescent="0.35">
      <c r="B8" s="101" t="str">
        <f>VLOOKUP(C8,'LISTING EQUIPES'!$A$2:$B$15,2)</f>
        <v>TRAINING CENTER 1</v>
      </c>
      <c r="C8" s="122">
        <v>6</v>
      </c>
      <c r="D8" s="126"/>
      <c r="E8" s="124"/>
      <c r="F8" s="125"/>
      <c r="G8" s="102">
        <f t="shared" si="2"/>
        <v>0</v>
      </c>
      <c r="H8" s="103" t="str">
        <f t="shared" si="0"/>
        <v/>
      </c>
      <c r="I8" s="103" t="str">
        <f t="shared" si="1"/>
        <v/>
      </c>
      <c r="J8" s="104" t="str">
        <f ca="1">IFERROR(IF(COUNTIF(H$3:H8,H8)=1,SUM(OFFSET(INDIRECT("'Points attribués'!"&amp;ADDRESS(MATCH(H8,'Points attribués'!$A$2:$A$15,0)+2,2)),0,0,COUNTIF(H$3:H$16,H8),1))/COUNTIF(H$3:H$16,H8),INDIRECT(ADDRESS(MATCH(H8,H$3:H8,0)+ROW(J$2),COLUMN(J$2)))),"0")</f>
        <v>0</v>
      </c>
      <c r="K8" s="105" t="s">
        <v>27</v>
      </c>
      <c r="L8" s="137"/>
    </row>
    <row r="9" spans="1:13" s="106" customFormat="1" ht="21" x14ac:dyDescent="0.35">
      <c r="B9" s="101" t="str">
        <f>VLOOKUP(C9,'LISTING EQUIPES'!$A$2:$B$15,2)</f>
        <v>PONT ROYAL</v>
      </c>
      <c r="C9" s="122">
        <v>7</v>
      </c>
      <c r="D9" s="126"/>
      <c r="E9" s="124"/>
      <c r="F9" s="125"/>
      <c r="G9" s="102">
        <f t="shared" si="2"/>
        <v>0</v>
      </c>
      <c r="H9" s="103" t="str">
        <f t="shared" si="0"/>
        <v/>
      </c>
      <c r="I9" s="103" t="str">
        <f t="shared" si="1"/>
        <v/>
      </c>
      <c r="J9" s="104" t="str">
        <f ca="1">IFERROR(IF(COUNTIF(H$3:H9,H9)=1,SUM(OFFSET(INDIRECT("'Points attribués'!"&amp;ADDRESS(MATCH(H9,'Points attribués'!$A$2:$A$15,0)+2,2)),0,0,COUNTIF(H$3:H$16,H9),1))/COUNTIF(H$3:H$16,H9),INDIRECT(ADDRESS(MATCH(H9,H$3:H9,0)+ROW(J$2),COLUMN(J$2)))),"0")</f>
        <v>0</v>
      </c>
      <c r="K9" s="105" t="s">
        <v>27</v>
      </c>
      <c r="L9" s="137"/>
    </row>
    <row r="10" spans="1:13" s="106" customFormat="1" ht="21" x14ac:dyDescent="0.35">
      <c r="B10" s="101" t="str">
        <f>VLOOKUP(C10,'LISTING EQUIPES'!$A$2:$B$15,2)</f>
        <v>SERVANES</v>
      </c>
      <c r="C10" s="122">
        <v>8</v>
      </c>
      <c r="D10" s="126"/>
      <c r="E10" s="124"/>
      <c r="F10" s="125"/>
      <c r="G10" s="102">
        <f t="shared" si="2"/>
        <v>0</v>
      </c>
      <c r="H10" s="103" t="str">
        <f t="shared" si="0"/>
        <v/>
      </c>
      <c r="I10" s="103" t="str">
        <f t="shared" si="1"/>
        <v/>
      </c>
      <c r="J10" s="104" t="str">
        <f ca="1">IFERROR(IF(COUNTIF(H$3:H10,H10)=1,SUM(OFFSET(INDIRECT("'Points attribués'!"&amp;ADDRESS(MATCH(H10,'Points attribués'!$A$2:$A$15,0)+2,2)),0,0,COUNTIF(H$3:H$16,H10),1))/COUNTIF(H$3:H$16,H10),INDIRECT(ADDRESS(MATCH(H10,H$3:H10,0)+ROW(J$2),COLUMN(J$2)))),"0")</f>
        <v>0</v>
      </c>
      <c r="K10" s="105" t="s">
        <v>27</v>
      </c>
      <c r="L10" s="137"/>
    </row>
    <row r="11" spans="1:13" ht="21" x14ac:dyDescent="0.35">
      <c r="A11" s="106"/>
      <c r="B11" s="101" t="str">
        <f>VLOOKUP(C11,'LISTING EQUIPES'!$A$2:$B$15,2)</f>
        <v>CHÂTEAU L ARC</v>
      </c>
      <c r="C11" s="122">
        <v>9</v>
      </c>
      <c r="D11" s="126"/>
      <c r="E11" s="124"/>
      <c r="F11" s="125"/>
      <c r="G11" s="102">
        <f t="shared" si="2"/>
        <v>0</v>
      </c>
      <c r="H11" s="103" t="str">
        <f t="shared" si="0"/>
        <v/>
      </c>
      <c r="I11" s="103" t="str">
        <f t="shared" si="1"/>
        <v/>
      </c>
      <c r="J11" s="104" t="str">
        <f ca="1">IFERROR(IF(COUNTIF(H$3:H11,H11)=1,SUM(OFFSET(INDIRECT("'Points attribués'!"&amp;ADDRESS(MATCH(H11,'Points attribués'!$A$2:$A$15,0)+2,2)),0,0,COUNTIF(H$3:H$16,H11),1))/COUNTIF(H$3:H$16,H11),INDIRECT(ADDRESS(MATCH(H11,H$3:H11,0)+ROW(J$2),COLUMN(J$2)))),"0")</f>
        <v>0</v>
      </c>
      <c r="K11" s="105" t="s">
        <v>27</v>
      </c>
      <c r="L11" s="138"/>
    </row>
    <row r="12" spans="1:13" ht="21" x14ac:dyDescent="0.35">
      <c r="A12" s="106"/>
      <c r="B12" s="101" t="str">
        <f>VLOOKUP(C12,'LISTING EQUIPES'!$A$2:$B$15,2)</f>
        <v>MANVILLE</v>
      </c>
      <c r="C12" s="122">
        <v>10</v>
      </c>
      <c r="D12" s="126"/>
      <c r="E12" s="124"/>
      <c r="F12" s="125"/>
      <c r="G12" s="102">
        <f t="shared" si="2"/>
        <v>0</v>
      </c>
      <c r="H12" s="103" t="str">
        <f t="shared" si="0"/>
        <v/>
      </c>
      <c r="I12" s="103" t="str">
        <f t="shared" si="1"/>
        <v/>
      </c>
      <c r="J12" s="104" t="str">
        <f ca="1">IFERROR(IF(COUNTIF(H$3:H12,H12)=1,SUM(OFFSET(INDIRECT("'Points attribués'!"&amp;ADDRESS(MATCH(H12,'Points attribués'!$A$2:$A$15,0)+2,2)),0,0,COUNTIF(H$3:H$16,H12),1))/COUNTIF(H$3:H$16,H12),INDIRECT(ADDRESS(MATCH(H12,H$3:H12,0)+ROW(J$2),COLUMN(J$2)))),"0")</f>
        <v>0</v>
      </c>
      <c r="K12" s="105" t="s">
        <v>27</v>
      </c>
      <c r="L12" s="138"/>
    </row>
    <row r="13" spans="1:13" ht="21" x14ac:dyDescent="0.35">
      <c r="A13" s="106"/>
      <c r="B13" s="101" t="str">
        <f>VLOOKUP(C13,'LISTING EQUIPES'!$A$2:$B$15,2)</f>
        <v>TRAINING CENTER 2</v>
      </c>
      <c r="C13" s="122">
        <v>11</v>
      </c>
      <c r="D13" s="126"/>
      <c r="E13" s="124"/>
      <c r="F13" s="125"/>
      <c r="G13" s="102">
        <f t="shared" si="2"/>
        <v>0</v>
      </c>
      <c r="H13" s="103" t="str">
        <f t="shared" si="0"/>
        <v/>
      </c>
      <c r="I13" s="103" t="str">
        <f t="shared" si="1"/>
        <v/>
      </c>
      <c r="J13" s="104" t="str">
        <f ca="1">IFERROR(IF(COUNTIF(H$3:H13,H13)=1,SUM(OFFSET(INDIRECT("'Points attribués'!"&amp;ADDRESS(MATCH(H13,'Points attribués'!$A$2:$A$15,0)+2,2)),0,0,COUNTIF(H$3:H$16,H13),1))/COUNTIF(H$3:H$16,H13),INDIRECT(ADDRESS(MATCH(H13,H$3:H13,0)+ROW(J$2),COLUMN(J$2)))),"0")</f>
        <v>0</v>
      </c>
      <c r="K13" s="105" t="s">
        <v>27</v>
      </c>
      <c r="L13" s="138"/>
    </row>
    <row r="14" spans="1:13" ht="21" x14ac:dyDescent="0.35">
      <c r="A14" s="106"/>
      <c r="B14" s="101" t="str">
        <f>VLOOKUP(C14,'LISTING EQUIPES'!$A$2:$B$15,2)</f>
        <v>COTE BLEUE</v>
      </c>
      <c r="C14" s="122">
        <v>12</v>
      </c>
      <c r="D14" s="127"/>
      <c r="E14" s="124"/>
      <c r="F14" s="125"/>
      <c r="G14" s="102">
        <f t="shared" si="2"/>
        <v>0</v>
      </c>
      <c r="H14" s="103" t="str">
        <f t="shared" si="0"/>
        <v/>
      </c>
      <c r="I14" s="103" t="str">
        <f t="shared" si="1"/>
        <v/>
      </c>
      <c r="J14" s="104" t="str">
        <f ca="1">IFERROR(IF(COUNTIF(H$3:H14,H14)=1,SUM(OFFSET(INDIRECT("'Points attribués'!"&amp;ADDRESS(MATCH(H14,'Points attribués'!$A$2:$A$15,0)+2,2)),0,0,COUNTIF(H$3:H$16,H14),1))/COUNTIF(H$3:H$16,H14),INDIRECT(ADDRESS(MATCH(H14,H$3:H14,0)+ROW(J$2),COLUMN(J$2)))),"0")</f>
        <v>0</v>
      </c>
      <c r="K14" s="105" t="s">
        <v>27</v>
      </c>
      <c r="L14" s="138"/>
    </row>
    <row r="15" spans="1:13" ht="21" x14ac:dyDescent="0.35">
      <c r="A15" s="106"/>
      <c r="B15" s="101" t="str">
        <f>VLOOKUP(C15,'LISTING EQUIPES'!$A$2:$B$15,2)</f>
        <v>AIX EN PROVENCE</v>
      </c>
      <c r="C15" s="122">
        <v>13</v>
      </c>
      <c r="D15" s="126"/>
      <c r="E15" s="124"/>
      <c r="F15" s="125"/>
      <c r="G15" s="102">
        <f t="shared" si="2"/>
        <v>0</v>
      </c>
      <c r="H15" s="103" t="str">
        <f t="shared" si="0"/>
        <v/>
      </c>
      <c r="I15" s="103" t="str">
        <f t="shared" si="1"/>
        <v/>
      </c>
      <c r="J15" s="104" t="str">
        <f ca="1">IFERROR(IF(COUNTIF(H$3:H15,H15)=1,SUM(OFFSET(INDIRECT("'Points attribués'!"&amp;ADDRESS(MATCH(H15,'Points attribués'!$A$2:$A$15,0)+2,2)),0,0,COUNTIF(H$3:H$16,H15),1))/COUNTIF(H$3:H$16,H15),INDIRECT(ADDRESS(MATCH(H15,H$3:H15,0)+ROW(J$2),COLUMN(J$2)))),"0")</f>
        <v>0</v>
      </c>
      <c r="K15" s="105" t="s">
        <v>27</v>
      </c>
      <c r="L15" s="138"/>
    </row>
    <row r="16" spans="1:13" ht="21" x14ac:dyDescent="0.35">
      <c r="A16" s="106"/>
      <c r="B16" s="101" t="str">
        <f>VLOOKUP(C16,'LISTING EQUIPES'!$A$2:$B$15,2)</f>
        <v>CABRE D'OR</v>
      </c>
      <c r="C16" s="122">
        <v>14</v>
      </c>
      <c r="D16" s="126"/>
      <c r="E16" s="124"/>
      <c r="F16" s="125"/>
      <c r="G16" s="102">
        <f t="shared" si="2"/>
        <v>0</v>
      </c>
      <c r="H16" s="103" t="str">
        <f t="shared" si="0"/>
        <v/>
      </c>
      <c r="I16" s="103" t="str">
        <f t="shared" si="1"/>
        <v/>
      </c>
      <c r="J16" s="104" t="str">
        <f ca="1">IFERROR(IF(COUNTIF(H$3:H16,H16)=1,SUM(OFFSET(INDIRECT("'Points attribués'!"&amp;ADDRESS(MATCH(H16,'Points attribués'!$A$2:$A$15,0)+2,2)),0,0,COUNTIF(H$3:H$16,H16),1))/COUNTIF(H$3:H$16,H16),INDIRECT(ADDRESS(MATCH(H16,H$3:H16,0)+ROW(J$2),COLUMN(J$2)))),"0")</f>
        <v>0</v>
      </c>
      <c r="K16" s="105" t="s">
        <v>27</v>
      </c>
      <c r="L16" s="138"/>
    </row>
  </sheetData>
  <sheetProtection sheet="1" selectLockedCells="1" autoFilter="0"/>
  <autoFilter ref="B2:L16">
    <filterColumn colId="8" showButton="0"/>
  </autoFilter>
  <mergeCells count="2">
    <mergeCell ref="B1:K1"/>
    <mergeCell ref="J2:K2"/>
  </mergeCells>
  <pageMargins left="0.41" right="0.25" top="0.65" bottom="0.75" header="0.3" footer="0.3"/>
  <pageSetup paperSize="9" scale="7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6"/>
  <sheetViews>
    <sheetView workbookViewId="0">
      <selection activeCell="J25" sqref="J25"/>
    </sheetView>
  </sheetViews>
  <sheetFormatPr baseColWidth="10" defaultRowHeight="15" x14ac:dyDescent="0.25"/>
  <cols>
    <col min="2" max="2" width="22.7109375" customWidth="1"/>
  </cols>
  <sheetData>
    <row r="1" spans="1:2" x14ac:dyDescent="0.35">
      <c r="A1" s="20" t="s">
        <v>23</v>
      </c>
      <c r="B1" s="82" t="s">
        <v>109</v>
      </c>
    </row>
    <row r="2" spans="1:2" x14ac:dyDescent="0.35">
      <c r="A2" s="20">
        <v>1</v>
      </c>
      <c r="B2" s="20">
        <v>28</v>
      </c>
    </row>
    <row r="3" spans="1:2" x14ac:dyDescent="0.35">
      <c r="A3" s="20">
        <v>2</v>
      </c>
      <c r="B3" s="20">
        <v>26</v>
      </c>
    </row>
    <row r="4" spans="1:2" x14ac:dyDescent="0.35">
      <c r="A4" s="20">
        <v>3</v>
      </c>
      <c r="B4" s="20">
        <v>24</v>
      </c>
    </row>
    <row r="5" spans="1:2" x14ac:dyDescent="0.35">
      <c r="A5" s="20">
        <v>4</v>
      </c>
      <c r="B5" s="20">
        <v>22</v>
      </c>
    </row>
    <row r="6" spans="1:2" x14ac:dyDescent="0.35">
      <c r="A6" s="20">
        <v>5</v>
      </c>
      <c r="B6" s="20">
        <v>20</v>
      </c>
    </row>
    <row r="7" spans="1:2" x14ac:dyDescent="0.35">
      <c r="A7" s="20">
        <v>6</v>
      </c>
      <c r="B7" s="20">
        <v>18</v>
      </c>
    </row>
    <row r="8" spans="1:2" x14ac:dyDescent="0.35">
      <c r="A8" s="20">
        <v>7</v>
      </c>
      <c r="B8" s="20">
        <v>16</v>
      </c>
    </row>
    <row r="9" spans="1:2" x14ac:dyDescent="0.35">
      <c r="A9" s="20">
        <v>8</v>
      </c>
      <c r="B9" s="20">
        <v>14</v>
      </c>
    </row>
    <row r="10" spans="1:2" x14ac:dyDescent="0.35">
      <c r="A10" s="20">
        <v>9</v>
      </c>
      <c r="B10" s="20">
        <v>12</v>
      </c>
    </row>
    <row r="11" spans="1:2" x14ac:dyDescent="0.35">
      <c r="A11" s="20">
        <v>10</v>
      </c>
      <c r="B11" s="20">
        <v>10</v>
      </c>
    </row>
    <row r="12" spans="1:2" x14ac:dyDescent="0.35">
      <c r="A12" s="20">
        <v>11</v>
      </c>
      <c r="B12" s="20">
        <v>8</v>
      </c>
    </row>
    <row r="13" spans="1:2" x14ac:dyDescent="0.35">
      <c r="A13" s="20">
        <v>12</v>
      </c>
      <c r="B13" s="20">
        <v>6</v>
      </c>
    </row>
    <row r="14" spans="1:2" x14ac:dyDescent="0.35">
      <c r="A14" s="20">
        <v>13</v>
      </c>
      <c r="B14" s="20">
        <v>4</v>
      </c>
    </row>
    <row r="15" spans="1:2" x14ac:dyDescent="0.35">
      <c r="A15" s="20">
        <v>14</v>
      </c>
      <c r="B15" s="20">
        <v>2</v>
      </c>
    </row>
    <row r="16" spans="1:2" x14ac:dyDescent="0.35">
      <c r="A16" s="20">
        <v>15</v>
      </c>
      <c r="B16" s="20">
        <v>0</v>
      </c>
    </row>
  </sheetData>
  <phoneticPr fontId="38" type="noConversion"/>
  <pageMargins left="0.7" right="0.7" top="0.75" bottom="0.75" header="0.3" footer="0.3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42"/>
  <sheetViews>
    <sheetView tabSelected="1" topLeftCell="B1" workbookViewId="0">
      <selection activeCell="D1" sqref="D1:Z2"/>
    </sheetView>
  </sheetViews>
  <sheetFormatPr baseColWidth="10" defaultRowHeight="15" x14ac:dyDescent="0.25"/>
  <cols>
    <col min="1" max="1" width="6" hidden="1" customWidth="1"/>
    <col min="2" max="2" width="6.140625" customWidth="1"/>
    <col min="3" max="3" width="3" hidden="1" customWidth="1"/>
    <col min="4" max="4" width="24.85546875" bestFit="1" customWidth="1"/>
    <col min="5" max="5" width="9.42578125" customWidth="1"/>
    <col min="6" max="25" width="7.28515625" style="6" customWidth="1"/>
    <col min="26" max="26" width="15.5703125" style="6" customWidth="1"/>
    <col min="27" max="27" width="14.42578125" style="6" customWidth="1"/>
    <col min="29" max="29" width="5" customWidth="1"/>
  </cols>
  <sheetData>
    <row r="1" spans="1:28" ht="36" customHeight="1" x14ac:dyDescent="0.25">
      <c r="D1" s="194" t="s">
        <v>166</v>
      </c>
      <c r="E1" s="194"/>
      <c r="F1" s="194"/>
      <c r="G1" s="194"/>
      <c r="H1" s="194"/>
      <c r="I1" s="194"/>
      <c r="J1" s="194"/>
      <c r="K1" s="194"/>
      <c r="L1" s="194"/>
      <c r="M1" s="194"/>
      <c r="N1" s="194"/>
      <c r="O1" s="194"/>
      <c r="P1" s="194"/>
      <c r="Q1" s="194"/>
      <c r="R1" s="194"/>
      <c r="S1" s="194"/>
      <c r="T1" s="194"/>
      <c r="U1" s="194"/>
      <c r="V1" s="194"/>
      <c r="W1" s="194"/>
      <c r="X1" s="194"/>
      <c r="Y1" s="194"/>
      <c r="Z1" s="194"/>
      <c r="AA1" s="117"/>
    </row>
    <row r="2" spans="1:28" ht="25.5" customHeight="1" x14ac:dyDescent="0.25">
      <c r="D2" s="194"/>
      <c r="E2" s="194"/>
      <c r="F2" s="194"/>
      <c r="G2" s="194"/>
      <c r="H2" s="194"/>
      <c r="I2" s="194"/>
      <c r="J2" s="194"/>
      <c r="K2" s="194"/>
      <c r="L2" s="194"/>
      <c r="M2" s="194"/>
      <c r="N2" s="194"/>
      <c r="O2" s="194"/>
      <c r="P2" s="194"/>
      <c r="Q2" s="194"/>
      <c r="R2" s="194"/>
      <c r="S2" s="194"/>
      <c r="T2" s="194"/>
      <c r="U2" s="194"/>
      <c r="V2" s="194"/>
      <c r="W2" s="194"/>
      <c r="X2" s="194"/>
      <c r="Y2" s="194"/>
      <c r="Z2" s="194"/>
      <c r="AA2" s="117"/>
    </row>
    <row r="3" spans="1:28" ht="34.5" customHeight="1" x14ac:dyDescent="0.25">
      <c r="A3" s="191" t="s">
        <v>144</v>
      </c>
      <c r="B3" s="191" t="s">
        <v>144</v>
      </c>
      <c r="D3" s="195"/>
      <c r="E3" s="196"/>
      <c r="F3" s="192" t="s">
        <v>124</v>
      </c>
      <c r="G3" s="193"/>
      <c r="H3" s="192" t="s">
        <v>125</v>
      </c>
      <c r="I3" s="193"/>
      <c r="J3" s="192" t="s">
        <v>126</v>
      </c>
      <c r="K3" s="193"/>
      <c r="L3" s="192" t="s">
        <v>127</v>
      </c>
      <c r="M3" s="193"/>
      <c r="N3" s="192" t="s">
        <v>128</v>
      </c>
      <c r="O3" s="193"/>
      <c r="P3" s="192" t="s">
        <v>129</v>
      </c>
      <c r="Q3" s="193"/>
      <c r="R3" s="192" t="s">
        <v>130</v>
      </c>
      <c r="S3" s="193"/>
      <c r="T3" s="192" t="s">
        <v>131</v>
      </c>
      <c r="U3" s="193"/>
      <c r="V3" s="192" t="s">
        <v>132</v>
      </c>
      <c r="W3" s="193"/>
      <c r="X3" s="192" t="s">
        <v>133</v>
      </c>
      <c r="Y3" s="193"/>
      <c r="Z3" s="89" t="s">
        <v>145</v>
      </c>
      <c r="AA3" s="117"/>
    </row>
    <row r="4" spans="1:28" ht="33.75" customHeight="1" x14ac:dyDescent="0.25">
      <c r="A4" s="191"/>
      <c r="B4" s="191"/>
      <c r="D4" s="3"/>
      <c r="E4" s="5"/>
      <c r="F4" s="83" t="s">
        <v>23</v>
      </c>
      <c r="G4" s="84" t="s">
        <v>24</v>
      </c>
      <c r="H4" s="83" t="s">
        <v>23</v>
      </c>
      <c r="I4" s="84" t="s">
        <v>24</v>
      </c>
      <c r="J4" s="83" t="s">
        <v>23</v>
      </c>
      <c r="K4" s="84" t="s">
        <v>24</v>
      </c>
      <c r="L4" s="83" t="s">
        <v>23</v>
      </c>
      <c r="M4" s="84" t="s">
        <v>24</v>
      </c>
      <c r="N4" s="83" t="s">
        <v>23</v>
      </c>
      <c r="O4" s="84" t="s">
        <v>24</v>
      </c>
      <c r="P4" s="83" t="s">
        <v>23</v>
      </c>
      <c r="Q4" s="84" t="s">
        <v>24</v>
      </c>
      <c r="R4" s="83" t="s">
        <v>23</v>
      </c>
      <c r="S4" s="84" t="s">
        <v>24</v>
      </c>
      <c r="T4" s="83" t="s">
        <v>23</v>
      </c>
      <c r="U4" s="84" t="s">
        <v>24</v>
      </c>
      <c r="V4" s="83" t="s">
        <v>23</v>
      </c>
      <c r="W4" s="84" t="s">
        <v>24</v>
      </c>
      <c r="X4" s="83" t="s">
        <v>23</v>
      </c>
      <c r="Y4" s="84" t="s">
        <v>24</v>
      </c>
      <c r="Z4" s="72" t="s">
        <v>24</v>
      </c>
      <c r="AA4" s="117"/>
    </row>
    <row r="5" spans="1:28" s="99" customFormat="1" ht="18.75" hidden="1" customHeight="1" x14ac:dyDescent="0.35">
      <c r="A5" s="116">
        <f t="shared" ref="A5" ca="1" si="0">RANK(AA5,$AA$5:$AA$18)</f>
        <v>4</v>
      </c>
      <c r="B5" s="120">
        <f t="shared" ref="B5" ca="1" si="1">RANK(AB5,$AB$5:$AB$18)</f>
        <v>4</v>
      </c>
      <c r="C5" s="98">
        <v>1</v>
      </c>
      <c r="D5" s="95" t="str">
        <f>IF('LISTING EQUIPES'!B2="","",'LISTING EQUIPES'!B2)</f>
        <v>AIX MARSEILLE</v>
      </c>
      <c r="E5" s="95">
        <v>1</v>
      </c>
      <c r="F5" s="112">
        <f ca="1">IF(ISERROR(VLOOKUP(E5,'ETAPE 1'!$C$3:$K$16,7,0)),"",VLOOKUP(E5,'ETAPE 1'!$C$3:$K$16,7,0))</f>
        <v>5</v>
      </c>
      <c r="G5" s="113">
        <f ca="1">IF(ISERROR(VLOOKUP(E5,'ETAPE 1'!$C$3:$K$16,8,0)),"",VLOOKUP(E5,'ETAPE 1'!$C$3:$K$16,8,0))</f>
        <v>14</v>
      </c>
      <c r="H5" s="112">
        <f ca="1">IF(ISERROR(VLOOKUP(E5,'ETAPE 2'!$C$3:$K$16,7,0)),"",VLOOKUP(E5,'ETAPE 2'!$C$3:$K$16,7,0))</f>
        <v>4</v>
      </c>
      <c r="I5" s="113">
        <f ca="1">IF(ISERROR(VLOOKUP(E5,'ETAPE 2'!$C$3:$K$16,8,0)),"",VLOOKUP(E5,'ETAPE 2'!$C$3:$K$16,8,0))</f>
        <v>18</v>
      </c>
      <c r="J5" s="112" t="str">
        <f>IF(ISERROR(VLOOKUP(E5,'ETAPE 3'!$C$3:$K$16,7,0)),"",VLOOKUP(E5,'ETAPE 3'!$C$3:$K$16,7,0))</f>
        <v/>
      </c>
      <c r="K5" s="113" t="str">
        <f ca="1">IF(ISERROR(VLOOKUP(E5,'ETAPE 3'!$C$3:$K$16,8,0)),"",VLOOKUP(E5,'ETAPE 3'!$C$3:$K$16,8,0))</f>
        <v>0</v>
      </c>
      <c r="L5" s="112" t="str">
        <f>IF(ISERROR(VLOOKUP(E5,'ETAPE 4'!$C$3:$K$16,7,0)),"",VLOOKUP(E5,'ETAPE 4'!$C$3:$K$16,7,0))</f>
        <v/>
      </c>
      <c r="M5" s="113" t="str">
        <f ca="1">IF(ISERROR(VLOOKUP(E5,'ETAPE 4'!$C$3:$K$16,8,0)),"",VLOOKUP(E5,'ETAPE 4'!$C$3:$K$16,8,0))</f>
        <v>0</v>
      </c>
      <c r="N5" s="112" t="str">
        <f>IF(ISERROR(VLOOKUP(E5,'ETAPE 5'!$C$3:$K$16,7,0)),"",VLOOKUP(E5,'ETAPE 5'!$C$3:$K$16,7,0))</f>
        <v/>
      </c>
      <c r="O5" s="113" t="str">
        <f ca="1">IF(ISERROR(VLOOKUP(E5,'ETAPE 5'!$C$3:$K$16,8,0)),"",VLOOKUP(E5,'ETAPE 5'!$C$3:$K$16,8,0))</f>
        <v>0</v>
      </c>
      <c r="P5" s="112" t="str">
        <f>IF(ISERROR(VLOOKUP(E5,'ETAPE 6'!$C$3:$K$16,7,0)),"",VLOOKUP(E5,'ETAPE 6'!$C$3:$K$16,7,0))</f>
        <v/>
      </c>
      <c r="Q5" s="113" t="str">
        <f ca="1">IF(ISERROR(VLOOKUP(E5,'ETAPE 6'!$C$3:$K$16,8,0)),"",VLOOKUP(E5,'ETAPE 6'!$C$3:$K$16,8,0))</f>
        <v>0</v>
      </c>
      <c r="R5" s="112" t="str">
        <f>IF(ISERROR(VLOOKUP(E5,'ETAPE 7'!$C$3:$K$16,7,0)),"",VLOOKUP(E5,'ETAPE 7'!$C$3:$K$16,7,0))</f>
        <v/>
      </c>
      <c r="S5" s="113" t="str">
        <f ca="1">IF(ISERROR(VLOOKUP(E5,'ETAPE 7'!$C$3:$K$16,8,0)),"",VLOOKUP(E5,'ETAPE 7'!$C$3:$K$16,8,0))</f>
        <v>0</v>
      </c>
      <c r="T5" s="112" t="str">
        <f>IF(ISERROR(VLOOKUP(E5,'ETAPE 8'!$C$3:$K$16,7,0)),"",VLOOKUP(E5,'ETAPE 8'!$C$3:$K$16,7,0))</f>
        <v/>
      </c>
      <c r="U5" s="113" t="str">
        <f ca="1">IF(ISERROR(VLOOKUP(E5,'ETAPE 8'!$C$3:$K$16,8,0)),"",VLOOKUP(E5,'ETAPE 8'!$C$3:$K$16,8,0))</f>
        <v>0</v>
      </c>
      <c r="V5" s="112" t="str">
        <f>IF(ISERROR(VLOOKUP(E5,'ETAPE 9'!$C$3:$K$16,7,0)),"",VLOOKUP(E5,'ETAPE 9'!$C$3:$K$16,7,0))</f>
        <v/>
      </c>
      <c r="W5" s="113" t="str">
        <f ca="1">IF(ISERROR(VLOOKUP(E5,'ETAPE 9'!$C$3:$K$16,8,0)),"",VLOOKUP(E5,'ETAPE 9'!$C$3:$K$16,8,0))</f>
        <v>0</v>
      </c>
      <c r="X5" s="112" t="str">
        <f>IF(ISERROR(VLOOKUP(E5,'ETAPE 10'!$C$3:$K$16,7,0)),"",VLOOKUP(E5,'ETAPE 10'!$C$3:$K$16,7,0))</f>
        <v/>
      </c>
      <c r="Y5" s="113" t="str">
        <f ca="1">IF(ISERROR(VLOOKUP(E5,'ETAPE 10'!$C$3:$K$16,8,0)),"",VLOOKUP(E5,'ETAPE 10'!$C$3:$K$16,8,0))</f>
        <v>0</v>
      </c>
      <c r="Z5" s="92">
        <f ca="1">SUM(G5+I5+K5+M5+O5+Q5+S5+U5+W5+Y5)</f>
        <v>32</v>
      </c>
      <c r="AA5" s="118">
        <f ca="1">$Z5</f>
        <v>32</v>
      </c>
      <c r="AB5" s="119">
        <f t="shared" ref="AB5:AB17" ca="1" si="2">IF(D5="",-1000,0)+$Z5+C5/100</f>
        <v>32.01</v>
      </c>
    </row>
    <row r="6" spans="1:28" s="99" customFormat="1" ht="18.75" hidden="1" customHeight="1" x14ac:dyDescent="0.35">
      <c r="A6" s="116">
        <f ca="1">RANK(AA6,$AA$5:$AA$18)</f>
        <v>1</v>
      </c>
      <c r="B6" s="120">
        <f ca="1">RANK(AB6,$AB$5:$AB$18)</f>
        <v>3</v>
      </c>
      <c r="C6" s="98">
        <v>2</v>
      </c>
      <c r="D6" s="95" t="str">
        <f>IF('LISTING EQUIPES'!B3="","",'LISTING EQUIPES'!B3)</f>
        <v>AIX GOLF</v>
      </c>
      <c r="E6" s="100">
        <v>2</v>
      </c>
      <c r="F6" s="112">
        <f ca="1">IF(ISERROR(VLOOKUP(E6,'ETAPE 1'!$C$3:$K$16,7,0)),"",VLOOKUP(E6,'ETAPE 1'!$C$3:$K$16,7,0))</f>
        <v>4</v>
      </c>
      <c r="G6" s="113">
        <f ca="1">IF(ISERROR(VLOOKUP(E6,'ETAPE 1'!$C$3:$K$16,8,0)),"",VLOOKUP(E6,'ETAPE 1'!$C$3:$K$16,8,0))</f>
        <v>16</v>
      </c>
      <c r="H6" s="112">
        <f ca="1">IF(ISERROR(VLOOKUP(E6,'ETAPE 2'!$C$3:$K$16,7,0)),"",VLOOKUP(E6,'ETAPE 2'!$C$3:$K$16,7,0))</f>
        <v>3</v>
      </c>
      <c r="I6" s="113">
        <f ca="1">IF(ISERROR(VLOOKUP(E6,'ETAPE 2'!$C$3:$K$16,8,0)),"",VLOOKUP(E6,'ETAPE 2'!$C$3:$K$16,8,0))</f>
        <v>20</v>
      </c>
      <c r="J6" s="112" t="str">
        <f>IF(ISERROR(VLOOKUP(E6,'ETAPE 3'!$C$3:$K$16,7,0)),"",VLOOKUP(E6,'ETAPE 3'!$C$3:$K$16,7,0))</f>
        <v/>
      </c>
      <c r="K6" s="113" t="str">
        <f ca="1">IF(ISERROR(VLOOKUP(E6,'ETAPE 3'!$C$3:$K$16,8,0)),"",VLOOKUP(E6,'ETAPE 3'!$C$3:$K$16,8,0))</f>
        <v>0</v>
      </c>
      <c r="L6" s="112" t="str">
        <f>IF(ISERROR(VLOOKUP(E6,'ETAPE 4'!$C$3:$K$16,7,0)),"",VLOOKUP(E6,'ETAPE 4'!$C$3:$K$16,7,0))</f>
        <v/>
      </c>
      <c r="M6" s="113" t="str">
        <f ca="1">IF(ISERROR(VLOOKUP(E6,'ETAPE 4'!$C$3:$K$16,8,0)),"",VLOOKUP(E6,'ETAPE 4'!$C$3:$K$16,8,0))</f>
        <v>0</v>
      </c>
      <c r="N6" s="112" t="str">
        <f>IF(ISERROR(VLOOKUP(E6,'ETAPE 5'!$C$3:$K$16,7,0)),"",VLOOKUP(E6,'ETAPE 5'!$C$3:$K$16,7,0))</f>
        <v/>
      </c>
      <c r="O6" s="113" t="str">
        <f ca="1">IF(ISERROR(VLOOKUP(E6,'ETAPE 5'!$C$3:$K$16,8,0)),"",VLOOKUP(E6,'ETAPE 5'!$C$3:$K$16,8,0))</f>
        <v>0</v>
      </c>
      <c r="P6" s="112" t="str">
        <f>IF(ISERROR(VLOOKUP(E6,'ETAPE 6'!$C$3:$K$16,7,0)),"",VLOOKUP(E6,'ETAPE 6'!$C$3:$K$16,7,0))</f>
        <v/>
      </c>
      <c r="Q6" s="113" t="str">
        <f ca="1">IF(ISERROR(VLOOKUP(E6,'ETAPE 6'!$C$3:$K$16,8,0)),"",VLOOKUP(E6,'ETAPE 6'!$C$3:$K$16,8,0))</f>
        <v>0</v>
      </c>
      <c r="R6" s="112" t="str">
        <f>IF(ISERROR(VLOOKUP(E6,'ETAPE 7'!$C$3:$K$16,7,0)),"",VLOOKUP(E6,'ETAPE 7'!$C$3:$K$16,7,0))</f>
        <v/>
      </c>
      <c r="S6" s="113" t="str">
        <f ca="1">IF(ISERROR(VLOOKUP(E6,'ETAPE 7'!$C$3:$K$16,8,0)),"",VLOOKUP(E6,'ETAPE 7'!$C$3:$K$16,8,0))</f>
        <v>0</v>
      </c>
      <c r="T6" s="112" t="str">
        <f>IF(ISERROR(VLOOKUP(E6,'ETAPE 8'!$C$3:$K$16,7,0)),"",VLOOKUP(E6,'ETAPE 8'!$C$3:$K$16,7,0))</f>
        <v/>
      </c>
      <c r="U6" s="113" t="str">
        <f ca="1">IF(ISERROR(VLOOKUP(E6,'ETAPE 8'!$C$3:$K$16,8,0)),"",VLOOKUP(E6,'ETAPE 8'!$C$3:$K$16,8,0))</f>
        <v>0</v>
      </c>
      <c r="V6" s="112" t="str">
        <f>IF(ISERROR(VLOOKUP(E6,'ETAPE 9'!$C$3:$K$16,7,0)),"",VLOOKUP(E6,'ETAPE 9'!$C$3:$K$16,7,0))</f>
        <v/>
      </c>
      <c r="W6" s="113" t="str">
        <f ca="1">IF(ISERROR(VLOOKUP(E6,'ETAPE 9'!$C$3:$K$16,8,0)),"",VLOOKUP(E6,'ETAPE 9'!$C$3:$K$16,8,0))</f>
        <v>0</v>
      </c>
      <c r="X6" s="112" t="str">
        <f>IF(ISERROR(VLOOKUP(E6,'ETAPE 10'!$C$3:$K$16,7,0)),"",VLOOKUP(E6,'ETAPE 10'!$C$3:$K$16,7,0))</f>
        <v/>
      </c>
      <c r="Y6" s="113" t="str">
        <f ca="1">IF(ISERROR(VLOOKUP(E6,'ETAPE 10'!$C$3:$K$16,8,0)),"",VLOOKUP(E6,'ETAPE 10'!$C$3:$K$16,8,0))</f>
        <v>0</v>
      </c>
      <c r="Z6" s="92">
        <f t="shared" ref="Z6:Z18" ca="1" si="3">SUM(G6+I6+K6+M6+O6+Q6+S6+U6+W6+Y6)</f>
        <v>36</v>
      </c>
      <c r="AA6" s="118">
        <f t="shared" ref="AA6:AA18" ca="1" si="4">$Z6</f>
        <v>36</v>
      </c>
      <c r="AB6" s="119">
        <f t="shared" ca="1" si="2"/>
        <v>36.020000000000003</v>
      </c>
    </row>
    <row r="7" spans="1:28" s="99" customFormat="1" ht="18.75" hidden="1" customHeight="1" x14ac:dyDescent="0.35">
      <c r="A7" s="116">
        <f t="shared" ref="A7:A18" ca="1" si="5">RANK(AA7,$AA$5:$AA$18)</f>
        <v>8</v>
      </c>
      <c r="B7" s="120">
        <f t="shared" ref="B7:B18" ca="1" si="6">RANK(AB7,$AB$5:$AB$18)</f>
        <v>8</v>
      </c>
      <c r="C7" s="98">
        <v>3</v>
      </c>
      <c r="D7" s="95" t="str">
        <f>IF('LISTING EQUIPES'!B4="","",'LISTING EQUIPES'!B4)</f>
        <v>BASTIDE SALETTE 1</v>
      </c>
      <c r="E7" s="95">
        <v>3</v>
      </c>
      <c r="F7" s="112">
        <f ca="1">IF(ISERROR(VLOOKUP(E7,'ETAPE 1'!$C$3:$K$16,7,0)),"",VLOOKUP(E7,'ETAPE 1'!$C$3:$K$16,7,0))</f>
        <v>7</v>
      </c>
      <c r="G7" s="113">
        <f ca="1">IF(ISERROR(VLOOKUP(E7,'ETAPE 1'!$C$3:$K$16,8,0)),"",VLOOKUP(E7,'ETAPE 1'!$C$3:$K$16,8,0))</f>
        <v>10</v>
      </c>
      <c r="H7" s="112">
        <f ca="1">IF(ISERROR(VLOOKUP(E7,'ETAPE 2'!$C$3:$K$16,7,0)),"",VLOOKUP(E7,'ETAPE 2'!$C$3:$K$16,7,0))</f>
        <v>6</v>
      </c>
      <c r="I7" s="113">
        <f ca="1">IF(ISERROR(VLOOKUP(E7,'ETAPE 2'!$C$3:$K$16,8,0)),"",VLOOKUP(E7,'ETAPE 2'!$C$3:$K$16,8,0))</f>
        <v>14</v>
      </c>
      <c r="J7" s="112" t="str">
        <f>IF(ISERROR(VLOOKUP(E7,'ETAPE 3'!$C$3:$K$16,7,0)),"",VLOOKUP(E7,'ETAPE 3'!$C$3:$K$16,7,0))</f>
        <v/>
      </c>
      <c r="K7" s="113" t="str">
        <f ca="1">IF(ISERROR(VLOOKUP(E7,'ETAPE 3'!$C$3:$K$16,8,0)),"",VLOOKUP(E7,'ETAPE 3'!$C$3:$K$16,8,0))</f>
        <v>0</v>
      </c>
      <c r="L7" s="112" t="str">
        <f>IF(ISERROR(VLOOKUP(E7,'ETAPE 4'!$C$3:$K$16,7,0)),"",VLOOKUP(E7,'ETAPE 4'!$C$3:$K$16,7,0))</f>
        <v/>
      </c>
      <c r="M7" s="113" t="str">
        <f ca="1">IF(ISERROR(VLOOKUP(E7,'ETAPE 4'!$C$3:$K$16,8,0)),"",VLOOKUP(E7,'ETAPE 4'!$C$3:$K$16,8,0))</f>
        <v>0</v>
      </c>
      <c r="N7" s="112" t="str">
        <f>IF(ISERROR(VLOOKUP(E7,'ETAPE 5'!$C$3:$K$16,7,0)),"",VLOOKUP(E7,'ETAPE 5'!$C$3:$K$16,7,0))</f>
        <v/>
      </c>
      <c r="O7" s="113" t="str">
        <f ca="1">IF(ISERROR(VLOOKUP(E7,'ETAPE 5'!$C$3:$K$16,8,0)),"",VLOOKUP(E7,'ETAPE 5'!$C$3:$K$16,8,0))</f>
        <v>0</v>
      </c>
      <c r="P7" s="112" t="str">
        <f>IF(ISERROR(VLOOKUP(E7,'ETAPE 6'!$C$3:$K$16,7,0)),"",VLOOKUP(E7,'ETAPE 6'!$C$3:$K$16,7,0))</f>
        <v/>
      </c>
      <c r="Q7" s="113" t="str">
        <f ca="1">IF(ISERROR(VLOOKUP(E7,'ETAPE 6'!$C$3:$K$16,8,0)),"",VLOOKUP(E7,'ETAPE 6'!$C$3:$K$16,8,0))</f>
        <v>0</v>
      </c>
      <c r="R7" s="112" t="str">
        <f>IF(ISERROR(VLOOKUP(E7,'ETAPE 7'!$C$3:$K$16,7,0)),"",VLOOKUP(E7,'ETAPE 7'!$C$3:$K$16,7,0))</f>
        <v/>
      </c>
      <c r="S7" s="113" t="str">
        <f ca="1">IF(ISERROR(VLOOKUP(E7,'ETAPE 7'!$C$3:$K$16,8,0)),"",VLOOKUP(E7,'ETAPE 7'!$C$3:$K$16,8,0))</f>
        <v>0</v>
      </c>
      <c r="T7" s="112" t="str">
        <f>IF(ISERROR(VLOOKUP(E7,'ETAPE 8'!$C$3:$K$16,7,0)),"",VLOOKUP(E7,'ETAPE 8'!$C$3:$K$16,7,0))</f>
        <v/>
      </c>
      <c r="U7" s="113" t="str">
        <f ca="1">IF(ISERROR(VLOOKUP(E7,'ETAPE 8'!$C$3:$K$16,8,0)),"",VLOOKUP(E7,'ETAPE 8'!$C$3:$K$16,8,0))</f>
        <v>0</v>
      </c>
      <c r="V7" s="112" t="str">
        <f>IF(ISERROR(VLOOKUP(E7,'ETAPE 9'!$C$3:$K$16,7,0)),"",VLOOKUP(E7,'ETAPE 9'!$C$3:$K$16,7,0))</f>
        <v/>
      </c>
      <c r="W7" s="113" t="str">
        <f ca="1">IF(ISERROR(VLOOKUP(E7,'ETAPE 9'!$C$3:$K$16,8,0)),"",VLOOKUP(E7,'ETAPE 9'!$C$3:$K$16,8,0))</f>
        <v>0</v>
      </c>
      <c r="X7" s="112" t="str">
        <f>IF(ISERROR(VLOOKUP(E7,'ETAPE 10'!$C$3:$K$16,7,0)),"",VLOOKUP(E7,'ETAPE 10'!$C$3:$K$16,7,0))</f>
        <v/>
      </c>
      <c r="Y7" s="113" t="str">
        <f ca="1">IF(ISERROR(VLOOKUP(E7,'ETAPE 10'!$C$3:$K$16,8,0)),"",VLOOKUP(E7,'ETAPE 10'!$C$3:$K$16,8,0))</f>
        <v>0</v>
      </c>
      <c r="Z7" s="92">
        <f t="shared" ca="1" si="3"/>
        <v>24</v>
      </c>
      <c r="AA7" s="118">
        <f t="shared" ca="1" si="4"/>
        <v>24</v>
      </c>
      <c r="AB7" s="119">
        <f t="shared" ca="1" si="2"/>
        <v>24.03</v>
      </c>
    </row>
    <row r="8" spans="1:28" s="99" customFormat="1" ht="18.75" hidden="1" customHeight="1" x14ac:dyDescent="0.35">
      <c r="A8" s="116">
        <f t="shared" ca="1" si="5"/>
        <v>7</v>
      </c>
      <c r="B8" s="120">
        <f t="shared" ca="1" si="6"/>
        <v>7</v>
      </c>
      <c r="C8" s="98">
        <v>4</v>
      </c>
      <c r="D8" s="95" t="str">
        <f>IF('LISTING EQUIPES'!B5="","",'LISTING EQUIPES'!B5)</f>
        <v>ECOLE DE L'AIR</v>
      </c>
      <c r="E8" s="95">
        <v>4</v>
      </c>
      <c r="F8" s="112">
        <f ca="1">IF(ISERROR(VLOOKUP(E8,'ETAPE 1'!$C$3:$K$16,7,0)),"",VLOOKUP(E8,'ETAPE 1'!$C$3:$K$16,7,0))</f>
        <v>1</v>
      </c>
      <c r="G8" s="113">
        <f ca="1">IF(ISERROR(VLOOKUP(E8,'ETAPE 1'!$C$3:$K$16,8,0)),"",VLOOKUP(E8,'ETAPE 1'!$C$3:$K$16,8,0))</f>
        <v>22</v>
      </c>
      <c r="H8" s="112">
        <f ca="1">IF(ISERROR(VLOOKUP(E8,'ETAPE 2'!$C$3:$K$16,7,0)),"",VLOOKUP(E8,'ETAPE 2'!$C$3:$K$16,7,0))</f>
        <v>10</v>
      </c>
      <c r="I8" s="113">
        <f ca="1">IF(ISERROR(VLOOKUP(E8,'ETAPE 2'!$C$3:$K$16,8,0)),"",VLOOKUP(E8,'ETAPE 2'!$C$3:$K$16,8,0))</f>
        <v>6</v>
      </c>
      <c r="J8" s="112" t="str">
        <f>IF(ISERROR(VLOOKUP(E8,'ETAPE 3'!$C$3:$K$16,7,0)),"",VLOOKUP(E8,'ETAPE 3'!$C$3:$K$16,7,0))</f>
        <v/>
      </c>
      <c r="K8" s="113" t="str">
        <f ca="1">IF(ISERROR(VLOOKUP(E8,'ETAPE 3'!$C$3:$K$16,8,0)),"",VLOOKUP(E8,'ETAPE 3'!$C$3:$K$16,8,0))</f>
        <v>0</v>
      </c>
      <c r="L8" s="112" t="str">
        <f>IF(ISERROR(VLOOKUP(E8,'ETAPE 4'!$C$3:$K$16,7,0)),"",VLOOKUP(E8,'ETAPE 4'!$C$3:$K$16,7,0))</f>
        <v/>
      </c>
      <c r="M8" s="113" t="str">
        <f ca="1">IF(ISERROR(VLOOKUP(E8,'ETAPE 4'!$C$3:$K$16,8,0)),"",VLOOKUP(E8,'ETAPE 4'!$C$3:$K$16,8,0))</f>
        <v>0</v>
      </c>
      <c r="N8" s="112" t="str">
        <f>IF(ISERROR(VLOOKUP(E8,'ETAPE 5'!$C$3:$K$16,7,0)),"",VLOOKUP(E8,'ETAPE 5'!$C$3:$K$16,7,0))</f>
        <v/>
      </c>
      <c r="O8" s="113" t="str">
        <f ca="1">IF(ISERROR(VLOOKUP(E8,'ETAPE 5'!$C$3:$K$16,8,0)),"",VLOOKUP(E8,'ETAPE 5'!$C$3:$K$16,8,0))</f>
        <v>0</v>
      </c>
      <c r="P8" s="112" t="str">
        <f>IF(ISERROR(VLOOKUP(E8,'ETAPE 6'!$C$3:$K$16,7,0)),"",VLOOKUP(E8,'ETAPE 6'!$C$3:$K$16,7,0))</f>
        <v/>
      </c>
      <c r="Q8" s="113" t="str">
        <f ca="1">IF(ISERROR(VLOOKUP(E8,'ETAPE 6'!$C$3:$K$16,8,0)),"",VLOOKUP(E8,'ETAPE 6'!$C$3:$K$16,8,0))</f>
        <v>0</v>
      </c>
      <c r="R8" s="112" t="str">
        <f>IF(ISERROR(VLOOKUP(E8,'ETAPE 7'!$C$3:$K$16,7,0)),"",VLOOKUP(E8,'ETAPE 7'!$C$3:$K$16,7,0))</f>
        <v/>
      </c>
      <c r="S8" s="113" t="str">
        <f ca="1">IF(ISERROR(VLOOKUP(E8,'ETAPE 7'!$C$3:$K$16,8,0)),"",VLOOKUP(E8,'ETAPE 7'!$C$3:$K$16,8,0))</f>
        <v>0</v>
      </c>
      <c r="T8" s="112" t="str">
        <f>IF(ISERROR(VLOOKUP(E8,'ETAPE 8'!$C$3:$K$16,7,0)),"",VLOOKUP(E8,'ETAPE 8'!$C$3:$K$16,7,0))</f>
        <v/>
      </c>
      <c r="U8" s="113" t="str">
        <f ca="1">IF(ISERROR(VLOOKUP(E8,'ETAPE 8'!$C$3:$K$16,8,0)),"",VLOOKUP(E8,'ETAPE 8'!$C$3:$K$16,8,0))</f>
        <v>0</v>
      </c>
      <c r="V8" s="112" t="str">
        <f>IF(ISERROR(VLOOKUP(E8,'ETAPE 9'!$C$3:$K$16,7,0)),"",VLOOKUP(E8,'ETAPE 9'!$C$3:$K$16,7,0))</f>
        <v/>
      </c>
      <c r="W8" s="113" t="str">
        <f ca="1">IF(ISERROR(VLOOKUP(E8,'ETAPE 9'!$C$3:$K$16,8,0)),"",VLOOKUP(E8,'ETAPE 9'!$C$3:$K$16,8,0))</f>
        <v>0</v>
      </c>
      <c r="X8" s="112" t="str">
        <f>IF(ISERROR(VLOOKUP(E8,'ETAPE 10'!$C$3:$K$16,7,0)),"",VLOOKUP(E8,'ETAPE 10'!$C$3:$K$16,7,0))</f>
        <v/>
      </c>
      <c r="Y8" s="113" t="str">
        <f ca="1">IF(ISERROR(VLOOKUP(E8,'ETAPE 10'!$C$3:$K$16,8,0)),"",VLOOKUP(E8,'ETAPE 10'!$C$3:$K$16,8,0))</f>
        <v>0</v>
      </c>
      <c r="Z8" s="92">
        <f t="shared" ca="1" si="3"/>
        <v>28</v>
      </c>
      <c r="AA8" s="118">
        <f t="shared" ca="1" si="4"/>
        <v>28</v>
      </c>
      <c r="AB8" s="119">
        <f t="shared" ca="1" si="2"/>
        <v>28.04</v>
      </c>
    </row>
    <row r="9" spans="1:28" s="99" customFormat="1" ht="18.75" hidden="1" customHeight="1" x14ac:dyDescent="0.35">
      <c r="A9" s="116">
        <f t="shared" ca="1" si="5"/>
        <v>5</v>
      </c>
      <c r="B9" s="120">
        <f t="shared" ca="1" si="6"/>
        <v>5</v>
      </c>
      <c r="C9" s="98">
        <v>5</v>
      </c>
      <c r="D9" s="95" t="str">
        <f>IF('LISTING EQUIPES'!B6="","",'LISTING EQUIPES'!B6)</f>
        <v>BASTIDE SALETTE 2</v>
      </c>
      <c r="E9" s="100">
        <v>5</v>
      </c>
      <c r="F9" s="112">
        <f ca="1">IF(ISERROR(VLOOKUP(E9,'ETAPE 1'!$C$3:$K$16,7,0)),"",VLOOKUP(E9,'ETAPE 1'!$C$3:$K$16,7,0))</f>
        <v>8</v>
      </c>
      <c r="G9" s="113">
        <f ca="1">IF(ISERROR(VLOOKUP(E9,'ETAPE 1'!$C$3:$K$16,8,0)),"",VLOOKUP(E9,'ETAPE 1'!$C$3:$K$16,8,0))</f>
        <v>8</v>
      </c>
      <c r="H9" s="112">
        <f ca="1">IF(ISERROR(VLOOKUP(E9,'ETAPE 2'!$C$3:$K$16,7,0)),"",VLOOKUP(E9,'ETAPE 2'!$C$3:$K$16,7,0))</f>
        <v>2</v>
      </c>
      <c r="I9" s="113">
        <f ca="1">IF(ISERROR(VLOOKUP(E9,'ETAPE 2'!$C$3:$K$16,8,0)),"",VLOOKUP(E9,'ETAPE 2'!$C$3:$K$16,8,0))</f>
        <v>22</v>
      </c>
      <c r="J9" s="112" t="str">
        <f>IF(ISERROR(VLOOKUP(E9,'ETAPE 3'!$C$3:$K$16,7,0)),"",VLOOKUP(E9,'ETAPE 3'!$C$3:$K$16,7,0))</f>
        <v/>
      </c>
      <c r="K9" s="113" t="str">
        <f ca="1">IF(ISERROR(VLOOKUP(E9,'ETAPE 3'!$C$3:$K$16,8,0)),"",VLOOKUP(E9,'ETAPE 3'!$C$3:$K$16,8,0))</f>
        <v>0</v>
      </c>
      <c r="L9" s="112" t="str">
        <f>IF(ISERROR(VLOOKUP(E9,'ETAPE 4'!$C$3:$K$16,7,0)),"",VLOOKUP(E9,'ETAPE 4'!$C$3:$K$16,7,0))</f>
        <v/>
      </c>
      <c r="M9" s="113" t="str">
        <f ca="1">IF(ISERROR(VLOOKUP(E9,'ETAPE 4'!$C$3:$K$16,8,0)),"",VLOOKUP(E9,'ETAPE 4'!$C$3:$K$16,8,0))</f>
        <v>0</v>
      </c>
      <c r="N9" s="112" t="str">
        <f>IF(ISERROR(VLOOKUP(E9,'ETAPE 5'!$C$3:$K$16,7,0)),"",VLOOKUP(E9,'ETAPE 5'!$C$3:$K$16,7,0))</f>
        <v/>
      </c>
      <c r="O9" s="113" t="str">
        <f ca="1">IF(ISERROR(VLOOKUP(E9,'ETAPE 5'!$C$3:$K$16,8,0)),"",VLOOKUP(E9,'ETAPE 5'!$C$3:$K$16,8,0))</f>
        <v>0</v>
      </c>
      <c r="P9" s="112" t="str">
        <f>IF(ISERROR(VLOOKUP(E9,'ETAPE 6'!$C$3:$K$16,7,0)),"",VLOOKUP(E9,'ETAPE 6'!$C$3:$K$16,7,0))</f>
        <v/>
      </c>
      <c r="Q9" s="113" t="str">
        <f ca="1">IF(ISERROR(VLOOKUP(E9,'ETAPE 6'!$C$3:$K$16,8,0)),"",VLOOKUP(E9,'ETAPE 6'!$C$3:$K$16,8,0))</f>
        <v>0</v>
      </c>
      <c r="R9" s="112" t="str">
        <f>IF(ISERROR(VLOOKUP(E9,'ETAPE 7'!$C$3:$K$16,7,0)),"",VLOOKUP(E9,'ETAPE 7'!$C$3:$K$16,7,0))</f>
        <v/>
      </c>
      <c r="S9" s="113" t="str">
        <f ca="1">IF(ISERROR(VLOOKUP(E9,'ETAPE 7'!$C$3:$K$16,8,0)),"",VLOOKUP(E9,'ETAPE 7'!$C$3:$K$16,8,0))</f>
        <v>0</v>
      </c>
      <c r="T9" s="112" t="str">
        <f>IF(ISERROR(VLOOKUP(E9,'ETAPE 8'!$C$3:$K$16,7,0)),"",VLOOKUP(E9,'ETAPE 8'!$C$3:$K$16,7,0))</f>
        <v/>
      </c>
      <c r="U9" s="113" t="str">
        <f ca="1">IF(ISERROR(VLOOKUP(E9,'ETAPE 8'!$C$3:$K$16,8,0)),"",VLOOKUP(E9,'ETAPE 8'!$C$3:$K$16,8,0))</f>
        <v>0</v>
      </c>
      <c r="V9" s="112" t="str">
        <f>IF(ISERROR(VLOOKUP(E9,'ETAPE 9'!$C$3:$K$16,7,0)),"",VLOOKUP(E9,'ETAPE 9'!$C$3:$K$16,7,0))</f>
        <v/>
      </c>
      <c r="W9" s="113" t="str">
        <f ca="1">IF(ISERROR(VLOOKUP(E9,'ETAPE 9'!$C$3:$K$16,8,0)),"",VLOOKUP(E9,'ETAPE 9'!$C$3:$K$16,8,0))</f>
        <v>0</v>
      </c>
      <c r="X9" s="112" t="str">
        <f>IF(ISERROR(VLOOKUP(E9,'ETAPE 10'!$C$3:$K$16,7,0)),"",VLOOKUP(E9,'ETAPE 10'!$C$3:$K$16,7,0))</f>
        <v/>
      </c>
      <c r="Y9" s="113" t="str">
        <f ca="1">IF(ISERROR(VLOOKUP(E9,'ETAPE 10'!$C$3:$K$16,8,0)),"",VLOOKUP(E9,'ETAPE 10'!$C$3:$K$16,8,0))</f>
        <v>0</v>
      </c>
      <c r="Z9" s="92">
        <f t="shared" ca="1" si="3"/>
        <v>30</v>
      </c>
      <c r="AA9" s="118">
        <f t="shared" ca="1" si="4"/>
        <v>30</v>
      </c>
      <c r="AB9" s="119">
        <f t="shared" ca="1" si="2"/>
        <v>30.05</v>
      </c>
    </row>
    <row r="10" spans="1:28" s="99" customFormat="1" ht="18.75" hidden="1" customHeight="1" x14ac:dyDescent="0.35">
      <c r="A10" s="116">
        <f t="shared" ca="1" si="5"/>
        <v>9</v>
      </c>
      <c r="B10" s="120">
        <f t="shared" ca="1" si="6"/>
        <v>9</v>
      </c>
      <c r="C10" s="98">
        <v>6</v>
      </c>
      <c r="D10" s="95" t="str">
        <f>IF('LISTING EQUIPES'!B7="","",'LISTING EQUIPES'!B7)</f>
        <v>TRAINING CENTER 1</v>
      </c>
      <c r="E10" s="95">
        <v>6</v>
      </c>
      <c r="F10" s="112">
        <f ca="1">IF(ISERROR(VLOOKUP(E10,'ETAPE 1'!$C$3:$K$16,7,0)),"",VLOOKUP(E10,'ETAPE 1'!$C$3:$K$16,7,0))</f>
        <v>10</v>
      </c>
      <c r="G10" s="113">
        <f ca="1">IF(ISERROR(VLOOKUP(E10,'ETAPE 1'!$C$3:$K$16,8,0)),"",VLOOKUP(E10,'ETAPE 1'!$C$3:$K$16,8,0))</f>
        <v>4</v>
      </c>
      <c r="H10" s="112">
        <f ca="1">IF(ISERROR(VLOOKUP(E10,'ETAPE 2'!$C$3:$K$16,7,0)),"",VLOOKUP(E10,'ETAPE 2'!$C$3:$K$16,7,0))</f>
        <v>7</v>
      </c>
      <c r="I10" s="113">
        <f ca="1">IF(ISERROR(VLOOKUP(E10,'ETAPE 2'!$C$3:$K$16,8,0)),"",VLOOKUP(E10,'ETAPE 2'!$C$3:$K$16,8,0))</f>
        <v>11</v>
      </c>
      <c r="J10" s="112" t="str">
        <f>IF(ISERROR(VLOOKUP(E10,'ETAPE 3'!$C$3:$K$16,7,0)),"",VLOOKUP(E10,'ETAPE 3'!$C$3:$K$16,7,0))</f>
        <v/>
      </c>
      <c r="K10" s="113" t="str">
        <f ca="1">IF(ISERROR(VLOOKUP(E10,'ETAPE 3'!$C$3:$K$16,8,0)),"",VLOOKUP(E10,'ETAPE 3'!$C$3:$K$16,8,0))</f>
        <v>0</v>
      </c>
      <c r="L10" s="112" t="str">
        <f>IF(ISERROR(VLOOKUP(E10,'ETAPE 4'!$C$3:$K$16,7,0)),"",VLOOKUP(E10,'ETAPE 4'!$C$3:$K$16,7,0))</f>
        <v/>
      </c>
      <c r="M10" s="113" t="str">
        <f ca="1">IF(ISERROR(VLOOKUP(E10,'ETAPE 4'!$C$3:$K$16,8,0)),"",VLOOKUP(E10,'ETAPE 4'!$C$3:$K$16,8,0))</f>
        <v>0</v>
      </c>
      <c r="N10" s="112" t="str">
        <f>IF(ISERROR(VLOOKUP(E10,'ETAPE 5'!$C$3:$K$16,7,0)),"",VLOOKUP(E10,'ETAPE 5'!$C$3:$K$16,7,0))</f>
        <v/>
      </c>
      <c r="O10" s="113" t="str">
        <f ca="1">IF(ISERROR(VLOOKUP(E10,'ETAPE 5'!$C$3:$K$16,8,0)),"",VLOOKUP(E10,'ETAPE 5'!$C$3:$K$16,8,0))</f>
        <v>0</v>
      </c>
      <c r="P10" s="112" t="str">
        <f>IF(ISERROR(VLOOKUP(E10,'ETAPE 6'!$C$3:$K$16,7,0)),"",VLOOKUP(E10,'ETAPE 6'!$C$3:$K$16,7,0))</f>
        <v/>
      </c>
      <c r="Q10" s="113" t="str">
        <f ca="1">IF(ISERROR(VLOOKUP(E10,'ETAPE 6'!$C$3:$K$16,8,0)),"",VLOOKUP(E10,'ETAPE 6'!$C$3:$K$16,8,0))</f>
        <v>0</v>
      </c>
      <c r="R10" s="112" t="str">
        <f>IF(ISERROR(VLOOKUP(E10,'ETAPE 7'!$C$3:$K$16,7,0)),"",VLOOKUP(E10,'ETAPE 7'!$C$3:$K$16,7,0))</f>
        <v/>
      </c>
      <c r="S10" s="113" t="str">
        <f ca="1">IF(ISERROR(VLOOKUP(E10,'ETAPE 7'!$C$3:$K$16,8,0)),"",VLOOKUP(E10,'ETAPE 7'!$C$3:$K$16,8,0))</f>
        <v>0</v>
      </c>
      <c r="T10" s="112" t="str">
        <f>IF(ISERROR(VLOOKUP(E10,'ETAPE 8'!$C$3:$K$16,7,0)),"",VLOOKUP(E10,'ETAPE 8'!$C$3:$K$16,7,0))</f>
        <v/>
      </c>
      <c r="U10" s="113" t="str">
        <f ca="1">IF(ISERROR(VLOOKUP(E10,'ETAPE 8'!$C$3:$K$16,8,0)),"",VLOOKUP(E10,'ETAPE 8'!$C$3:$K$16,8,0))</f>
        <v>0</v>
      </c>
      <c r="V10" s="112" t="str">
        <f>IF(ISERROR(VLOOKUP(E10,'ETAPE 9'!$C$3:$K$16,7,0)),"",VLOOKUP(E10,'ETAPE 9'!$C$3:$K$16,7,0))</f>
        <v/>
      </c>
      <c r="W10" s="113" t="str">
        <f ca="1">IF(ISERROR(VLOOKUP(E10,'ETAPE 9'!$C$3:$K$16,8,0)),"",VLOOKUP(E10,'ETAPE 9'!$C$3:$K$16,8,0))</f>
        <v>0</v>
      </c>
      <c r="X10" s="112" t="str">
        <f>IF(ISERROR(VLOOKUP(E10,'ETAPE 10'!$C$3:$K$16,7,0)),"",VLOOKUP(E10,'ETAPE 10'!$C$3:$K$16,7,0))</f>
        <v/>
      </c>
      <c r="Y10" s="113" t="str">
        <f ca="1">IF(ISERROR(VLOOKUP(E10,'ETAPE 10'!$C$3:$K$16,8,0)),"",VLOOKUP(E10,'ETAPE 10'!$C$3:$K$16,8,0))</f>
        <v>0</v>
      </c>
      <c r="Z10" s="92">
        <f t="shared" ca="1" si="3"/>
        <v>15</v>
      </c>
      <c r="AA10" s="118">
        <f t="shared" ca="1" si="4"/>
        <v>15</v>
      </c>
      <c r="AB10" s="119">
        <f t="shared" ca="1" si="2"/>
        <v>15.06</v>
      </c>
    </row>
    <row r="11" spans="1:28" s="99" customFormat="1" ht="18.75" hidden="1" customHeight="1" x14ac:dyDescent="0.35">
      <c r="A11" s="116">
        <f t="shared" ca="1" si="5"/>
        <v>1</v>
      </c>
      <c r="B11" s="120">
        <f t="shared" ca="1" si="6"/>
        <v>2</v>
      </c>
      <c r="C11" s="98">
        <v>7</v>
      </c>
      <c r="D11" s="95" t="str">
        <f>IF('LISTING EQUIPES'!B8="","",'LISTING EQUIPES'!B8)</f>
        <v>PONT ROYAL</v>
      </c>
      <c r="E11" s="95">
        <v>7</v>
      </c>
      <c r="F11" s="112">
        <f ca="1">IF(ISERROR(VLOOKUP(E11,'ETAPE 1'!$C$3:$K$16,7,0)),"",VLOOKUP(E11,'ETAPE 1'!$C$3:$K$16,7,0))</f>
        <v>6</v>
      </c>
      <c r="G11" s="113">
        <f ca="1">IF(ISERROR(VLOOKUP(E11,'ETAPE 1'!$C$3:$K$16,8,0)),"",VLOOKUP(E11,'ETAPE 1'!$C$3:$K$16,8,0))</f>
        <v>12</v>
      </c>
      <c r="H11" s="112">
        <f ca="1">IF(ISERROR(VLOOKUP(E11,'ETAPE 2'!$C$3:$K$16,7,0)),"",VLOOKUP(E11,'ETAPE 2'!$C$3:$K$16,7,0))</f>
        <v>1</v>
      </c>
      <c r="I11" s="113">
        <f ca="1">IF(ISERROR(VLOOKUP(E11,'ETAPE 2'!$C$3:$K$16,8,0)),"",VLOOKUP(E11,'ETAPE 2'!$C$3:$K$16,8,0))</f>
        <v>24</v>
      </c>
      <c r="J11" s="112" t="str">
        <f>IF(ISERROR(VLOOKUP(E11,'ETAPE 3'!$C$3:$K$16,7,0)),"",VLOOKUP(E11,'ETAPE 3'!$C$3:$K$16,7,0))</f>
        <v/>
      </c>
      <c r="K11" s="113" t="str">
        <f ca="1">IF(ISERROR(VLOOKUP(E11,'ETAPE 3'!$C$3:$K$16,8,0)),"",VLOOKUP(E11,'ETAPE 3'!$C$3:$K$16,8,0))</f>
        <v>0</v>
      </c>
      <c r="L11" s="112" t="str">
        <f>IF(ISERROR(VLOOKUP(E11,'ETAPE 4'!$C$3:$K$16,7,0)),"",VLOOKUP(E11,'ETAPE 4'!$C$3:$K$16,7,0))</f>
        <v/>
      </c>
      <c r="M11" s="113" t="str">
        <f ca="1">IF(ISERROR(VLOOKUP(E11,'ETAPE 4'!$C$3:$K$16,8,0)),"",VLOOKUP(E11,'ETAPE 4'!$C$3:$K$16,8,0))</f>
        <v>0</v>
      </c>
      <c r="N11" s="112" t="str">
        <f>IF(ISERROR(VLOOKUP(E11,'ETAPE 5'!$C$3:$K$16,7,0)),"",VLOOKUP(E11,'ETAPE 5'!$C$3:$K$16,7,0))</f>
        <v/>
      </c>
      <c r="O11" s="113" t="str">
        <f ca="1">IF(ISERROR(VLOOKUP(E11,'ETAPE 5'!$C$3:$K$16,8,0)),"",VLOOKUP(E11,'ETAPE 5'!$C$3:$K$16,8,0))</f>
        <v>0</v>
      </c>
      <c r="P11" s="112" t="str">
        <f>IF(ISERROR(VLOOKUP(E11,'ETAPE 6'!$C$3:$K$16,7,0)),"",VLOOKUP(E11,'ETAPE 6'!$C$3:$K$16,7,0))</f>
        <v/>
      </c>
      <c r="Q11" s="113" t="str">
        <f ca="1">IF(ISERROR(VLOOKUP(E11,'ETAPE 6'!$C$3:$K$16,8,0)),"",VLOOKUP(E11,'ETAPE 6'!$C$3:$K$16,8,0))</f>
        <v>0</v>
      </c>
      <c r="R11" s="112" t="str">
        <f>IF(ISERROR(VLOOKUP(E11,'ETAPE 7'!$C$3:$K$16,7,0)),"",VLOOKUP(E11,'ETAPE 7'!$C$3:$K$16,7,0))</f>
        <v/>
      </c>
      <c r="S11" s="113" t="str">
        <f ca="1">IF(ISERROR(VLOOKUP(E11,'ETAPE 7'!$C$3:$K$16,8,0)),"",VLOOKUP(E11,'ETAPE 7'!$C$3:$K$16,8,0))</f>
        <v>0</v>
      </c>
      <c r="T11" s="112" t="str">
        <f>IF(ISERROR(VLOOKUP(E11,'ETAPE 8'!$C$3:$K$16,7,0)),"",VLOOKUP(E11,'ETAPE 8'!$C$3:$K$16,7,0))</f>
        <v/>
      </c>
      <c r="U11" s="113" t="str">
        <f ca="1">IF(ISERROR(VLOOKUP(E11,'ETAPE 8'!$C$3:$K$16,8,0)),"",VLOOKUP(E11,'ETAPE 8'!$C$3:$K$16,8,0))</f>
        <v>0</v>
      </c>
      <c r="V11" s="112" t="str">
        <f>IF(ISERROR(VLOOKUP(E11,'ETAPE 9'!$C$3:$K$16,7,0)),"",VLOOKUP(E11,'ETAPE 9'!$C$3:$K$16,7,0))</f>
        <v/>
      </c>
      <c r="W11" s="113" t="str">
        <f ca="1">IF(ISERROR(VLOOKUP(E11,'ETAPE 9'!$C$3:$K$16,8,0)),"",VLOOKUP(E11,'ETAPE 9'!$C$3:$K$16,8,0))</f>
        <v>0</v>
      </c>
      <c r="X11" s="112" t="str">
        <f>IF(ISERROR(VLOOKUP(E11,'ETAPE 10'!$C$3:$K$16,7,0)),"",VLOOKUP(E11,'ETAPE 10'!$C$3:$K$16,7,0))</f>
        <v/>
      </c>
      <c r="Y11" s="113" t="str">
        <f ca="1">IF(ISERROR(VLOOKUP(E11,'ETAPE 10'!$C$3:$K$16,8,0)),"",VLOOKUP(E11,'ETAPE 10'!$C$3:$K$16,8,0))</f>
        <v>0</v>
      </c>
      <c r="Z11" s="92">
        <f t="shared" ca="1" si="3"/>
        <v>36</v>
      </c>
      <c r="AA11" s="118">
        <f t="shared" ca="1" si="4"/>
        <v>36</v>
      </c>
      <c r="AB11" s="119">
        <f t="shared" ca="1" si="2"/>
        <v>36.07</v>
      </c>
    </row>
    <row r="12" spans="1:28" s="99" customFormat="1" ht="18.75" hidden="1" customHeight="1" x14ac:dyDescent="0.35">
      <c r="A12" s="116">
        <f t="shared" ca="1" si="5"/>
        <v>1</v>
      </c>
      <c r="B12" s="120">
        <f t="shared" ca="1" si="6"/>
        <v>1</v>
      </c>
      <c r="C12" s="98">
        <v>8</v>
      </c>
      <c r="D12" s="95" t="str">
        <f>IF('LISTING EQUIPES'!B9="","",'LISTING EQUIPES'!B9)</f>
        <v>SERVANES</v>
      </c>
      <c r="E12" s="100">
        <v>8</v>
      </c>
      <c r="F12" s="112">
        <f ca="1">IF(ISERROR(VLOOKUP(E12,'ETAPE 1'!$C$3:$K$16,7,0)),"",VLOOKUP(E12,'ETAPE 1'!$C$3:$K$16,7,0))</f>
        <v>2</v>
      </c>
      <c r="G12" s="113">
        <f ca="1">IF(ISERROR(VLOOKUP(E12,'ETAPE 1'!$C$3:$K$16,8,0)),"",VLOOKUP(E12,'ETAPE 1'!$C$3:$K$16,8,0))</f>
        <v>20</v>
      </c>
      <c r="H12" s="112">
        <f ca="1">IF(ISERROR(VLOOKUP(E12,'ETAPE 2'!$C$3:$K$16,7,0)),"",VLOOKUP(E12,'ETAPE 2'!$C$3:$K$16,7,0))</f>
        <v>5</v>
      </c>
      <c r="I12" s="113">
        <f ca="1">IF(ISERROR(VLOOKUP(E12,'ETAPE 2'!$C$3:$K$16,8,0)),"",VLOOKUP(E12,'ETAPE 2'!$C$3:$K$16,8,0))</f>
        <v>16</v>
      </c>
      <c r="J12" s="112" t="str">
        <f>IF(ISERROR(VLOOKUP(E12,'ETAPE 3'!$C$3:$K$16,7,0)),"",VLOOKUP(E12,'ETAPE 3'!$C$3:$K$16,7,0))</f>
        <v/>
      </c>
      <c r="K12" s="113" t="str">
        <f ca="1">IF(ISERROR(VLOOKUP(E12,'ETAPE 3'!$C$3:$K$16,8,0)),"",VLOOKUP(E12,'ETAPE 3'!$C$3:$K$16,8,0))</f>
        <v>0</v>
      </c>
      <c r="L12" s="112" t="str">
        <f>IF(ISERROR(VLOOKUP(E12,'ETAPE 4'!$C$3:$K$16,7,0)),"",VLOOKUP(E12,'ETAPE 4'!$C$3:$K$16,7,0))</f>
        <v/>
      </c>
      <c r="M12" s="113" t="str">
        <f ca="1">IF(ISERROR(VLOOKUP(E12,'ETAPE 4'!$C$3:$K$16,8,0)),"",VLOOKUP(E12,'ETAPE 4'!$C$3:$K$16,8,0))</f>
        <v>0</v>
      </c>
      <c r="N12" s="112" t="str">
        <f>IF(ISERROR(VLOOKUP(E12,'ETAPE 5'!$C$3:$K$16,7,0)),"",VLOOKUP(E12,'ETAPE 5'!$C$3:$K$16,7,0))</f>
        <v/>
      </c>
      <c r="O12" s="113" t="str">
        <f ca="1">IF(ISERROR(VLOOKUP(E12,'ETAPE 5'!$C$3:$K$16,8,0)),"",VLOOKUP(E12,'ETAPE 5'!$C$3:$K$16,8,0))</f>
        <v>0</v>
      </c>
      <c r="P12" s="112" t="str">
        <f>IF(ISERROR(VLOOKUP(E12,'ETAPE 6'!$C$3:$K$16,7,0)),"",VLOOKUP(E12,'ETAPE 6'!$C$3:$K$16,7,0))</f>
        <v/>
      </c>
      <c r="Q12" s="113" t="str">
        <f ca="1">IF(ISERROR(VLOOKUP(E12,'ETAPE 6'!$C$3:$K$16,8,0)),"",VLOOKUP(E12,'ETAPE 6'!$C$3:$K$16,8,0))</f>
        <v>0</v>
      </c>
      <c r="R12" s="112" t="str">
        <f>IF(ISERROR(VLOOKUP(E12,'ETAPE 7'!$C$3:$K$16,7,0)),"",VLOOKUP(E12,'ETAPE 7'!$C$3:$K$16,7,0))</f>
        <v/>
      </c>
      <c r="S12" s="113" t="str">
        <f ca="1">IF(ISERROR(VLOOKUP(E12,'ETAPE 7'!$C$3:$K$16,8,0)),"",VLOOKUP(E12,'ETAPE 7'!$C$3:$K$16,8,0))</f>
        <v>0</v>
      </c>
      <c r="T12" s="112" t="str">
        <f>IF(ISERROR(VLOOKUP(E12,'ETAPE 8'!$C$3:$K$16,7,0)),"",VLOOKUP(E12,'ETAPE 8'!$C$3:$K$16,7,0))</f>
        <v/>
      </c>
      <c r="U12" s="113" t="str">
        <f ca="1">IF(ISERROR(VLOOKUP(E12,'ETAPE 8'!$C$3:$K$16,8,0)),"",VLOOKUP(E12,'ETAPE 8'!$C$3:$K$16,8,0))</f>
        <v>0</v>
      </c>
      <c r="V12" s="112" t="str">
        <f>IF(ISERROR(VLOOKUP(E12,'ETAPE 9'!$C$3:$K$16,7,0)),"",VLOOKUP(E12,'ETAPE 9'!$C$3:$K$16,7,0))</f>
        <v/>
      </c>
      <c r="W12" s="113" t="str">
        <f ca="1">IF(ISERROR(VLOOKUP(E12,'ETAPE 9'!$C$3:$K$16,8,0)),"",VLOOKUP(E12,'ETAPE 9'!$C$3:$K$16,8,0))</f>
        <v>0</v>
      </c>
      <c r="X12" s="112" t="str">
        <f>IF(ISERROR(VLOOKUP(E12,'ETAPE 10'!$C$3:$K$16,7,0)),"",VLOOKUP(E12,'ETAPE 10'!$C$3:$K$16,7,0))</f>
        <v/>
      </c>
      <c r="Y12" s="113" t="str">
        <f ca="1">IF(ISERROR(VLOOKUP(E12,'ETAPE 10'!$C$3:$K$16,8,0)),"",VLOOKUP(E12,'ETAPE 10'!$C$3:$K$16,8,0))</f>
        <v>0</v>
      </c>
      <c r="Z12" s="92">
        <f t="shared" ca="1" si="3"/>
        <v>36</v>
      </c>
      <c r="AA12" s="118">
        <f t="shared" ca="1" si="4"/>
        <v>36</v>
      </c>
      <c r="AB12" s="119">
        <f t="shared" ca="1" si="2"/>
        <v>36.08</v>
      </c>
    </row>
    <row r="13" spans="1:28" s="99" customFormat="1" ht="18.75" hidden="1" customHeight="1" x14ac:dyDescent="0.35">
      <c r="A13" s="116">
        <f t="shared" ca="1" si="5"/>
        <v>11</v>
      </c>
      <c r="B13" s="120">
        <f t="shared" ca="1" si="6"/>
        <v>11</v>
      </c>
      <c r="C13" s="98">
        <v>9</v>
      </c>
      <c r="D13" s="95" t="str">
        <f>IF('LISTING EQUIPES'!B10="","",'LISTING EQUIPES'!B10)</f>
        <v>CHÂTEAU L ARC</v>
      </c>
      <c r="E13" s="95">
        <v>9</v>
      </c>
      <c r="F13" s="112">
        <f ca="1">IF(ISERROR(VLOOKUP(E13,'ETAPE 1'!$C$3:$K$16,7,0)),"",VLOOKUP(E13,'ETAPE 1'!$C$3:$K$16,7,0))</f>
        <v>9</v>
      </c>
      <c r="G13" s="113">
        <f ca="1">IF(ISERROR(VLOOKUP(E13,'ETAPE 1'!$C$3:$K$16,8,0)),"",VLOOKUP(E13,'ETAPE 1'!$C$3:$K$16,8,0))</f>
        <v>6</v>
      </c>
      <c r="H13" s="112">
        <f ca="1">IF(ISERROR(VLOOKUP(E13,'ETAPE 2'!$C$3:$K$16,7,0)),"",VLOOKUP(E13,'ETAPE 2'!$C$3:$K$16,7,0))</f>
        <v>13</v>
      </c>
      <c r="I13" s="113">
        <f ca="1">IF(ISERROR(VLOOKUP(E13,'ETAPE 2'!$C$3:$K$16,8,0)),"",VLOOKUP(E13,'ETAPE 2'!$C$3:$K$16,8,0))</f>
        <v>0</v>
      </c>
      <c r="J13" s="112" t="str">
        <f>IF(ISERROR(VLOOKUP(E13,'ETAPE 3'!$C$3:$K$16,7,0)),"",VLOOKUP(E13,'ETAPE 3'!$C$3:$K$16,7,0))</f>
        <v/>
      </c>
      <c r="K13" s="113" t="str">
        <f ca="1">IF(ISERROR(VLOOKUP(E13,'ETAPE 3'!$C$3:$K$16,8,0)),"",VLOOKUP(E13,'ETAPE 3'!$C$3:$K$16,8,0))</f>
        <v>0</v>
      </c>
      <c r="L13" s="112" t="str">
        <f>IF(ISERROR(VLOOKUP(E13,'ETAPE 4'!$C$3:$K$16,7,0)),"",VLOOKUP(E13,'ETAPE 4'!$C$3:$K$16,7,0))</f>
        <v/>
      </c>
      <c r="M13" s="113" t="str">
        <f ca="1">IF(ISERROR(VLOOKUP(E13,'ETAPE 4'!$C$3:$K$16,8,0)),"",VLOOKUP(E13,'ETAPE 4'!$C$3:$K$16,8,0))</f>
        <v>0</v>
      </c>
      <c r="N13" s="112" t="str">
        <f>IF(ISERROR(VLOOKUP(E13,'ETAPE 5'!$C$3:$K$16,7,0)),"",VLOOKUP(E13,'ETAPE 5'!$C$3:$K$16,7,0))</f>
        <v/>
      </c>
      <c r="O13" s="113" t="str">
        <f ca="1">IF(ISERROR(VLOOKUP(E13,'ETAPE 5'!$C$3:$K$16,8,0)),"",VLOOKUP(E13,'ETAPE 5'!$C$3:$K$16,8,0))</f>
        <v>0</v>
      </c>
      <c r="P13" s="112" t="str">
        <f>IF(ISERROR(VLOOKUP(E13,'ETAPE 6'!$C$3:$K$16,7,0)),"",VLOOKUP(E13,'ETAPE 6'!$C$3:$K$16,7,0))</f>
        <v/>
      </c>
      <c r="Q13" s="113" t="str">
        <f ca="1">IF(ISERROR(VLOOKUP(E13,'ETAPE 6'!$C$3:$K$16,8,0)),"",VLOOKUP(E13,'ETAPE 6'!$C$3:$K$16,8,0))</f>
        <v>0</v>
      </c>
      <c r="R13" s="112" t="str">
        <f>IF(ISERROR(VLOOKUP(E13,'ETAPE 7'!$C$3:$K$16,7,0)),"",VLOOKUP(E13,'ETAPE 7'!$C$3:$K$16,7,0))</f>
        <v/>
      </c>
      <c r="S13" s="113" t="str">
        <f ca="1">IF(ISERROR(VLOOKUP(E13,'ETAPE 7'!$C$3:$K$16,8,0)),"",VLOOKUP(E13,'ETAPE 7'!$C$3:$K$16,8,0))</f>
        <v>0</v>
      </c>
      <c r="T13" s="112" t="str">
        <f>IF(ISERROR(VLOOKUP(E13,'ETAPE 8'!$C$3:$K$16,7,0)),"",VLOOKUP(E13,'ETAPE 8'!$C$3:$K$16,7,0))</f>
        <v/>
      </c>
      <c r="U13" s="113" t="str">
        <f ca="1">IF(ISERROR(VLOOKUP(E13,'ETAPE 8'!$C$3:$K$16,8,0)),"",VLOOKUP(E13,'ETAPE 8'!$C$3:$K$16,8,0))</f>
        <v>0</v>
      </c>
      <c r="V13" s="112" t="str">
        <f>IF(ISERROR(VLOOKUP(E13,'ETAPE 9'!$C$3:$K$16,7,0)),"",VLOOKUP(E13,'ETAPE 9'!$C$3:$K$16,7,0))</f>
        <v/>
      </c>
      <c r="W13" s="113" t="str">
        <f ca="1">IF(ISERROR(VLOOKUP(E13,'ETAPE 9'!$C$3:$K$16,8,0)),"",VLOOKUP(E13,'ETAPE 9'!$C$3:$K$16,8,0))</f>
        <v>0</v>
      </c>
      <c r="X13" s="112" t="str">
        <f>IF(ISERROR(VLOOKUP(E13,'ETAPE 10'!$C$3:$K$16,7,0)),"",VLOOKUP(E13,'ETAPE 10'!$C$3:$K$16,7,0))</f>
        <v/>
      </c>
      <c r="Y13" s="113" t="str">
        <f ca="1">IF(ISERROR(VLOOKUP(E13,'ETAPE 10'!$C$3:$K$16,8,0)),"",VLOOKUP(E13,'ETAPE 10'!$C$3:$K$16,8,0))</f>
        <v>0</v>
      </c>
      <c r="Z13" s="92">
        <f t="shared" ca="1" si="3"/>
        <v>6</v>
      </c>
      <c r="AA13" s="118">
        <f t="shared" ca="1" si="4"/>
        <v>6</v>
      </c>
      <c r="AB13" s="119">
        <f t="shared" ca="1" si="2"/>
        <v>6.09</v>
      </c>
    </row>
    <row r="14" spans="1:28" s="99" customFormat="1" ht="18.75" hidden="1" customHeight="1" x14ac:dyDescent="0.35">
      <c r="A14" s="116">
        <f t="shared" ca="1" si="5"/>
        <v>6</v>
      </c>
      <c r="B14" s="120">
        <f t="shared" ca="1" si="6"/>
        <v>6</v>
      </c>
      <c r="C14" s="98">
        <v>10</v>
      </c>
      <c r="D14" s="95" t="str">
        <f>IF('LISTING EQUIPES'!B11="","",'LISTING EQUIPES'!B11)</f>
        <v>MANVILLE</v>
      </c>
      <c r="E14" s="95">
        <v>10</v>
      </c>
      <c r="F14" s="112">
        <f ca="1">IF(ISERROR(VLOOKUP(E14,'ETAPE 1'!$C$3:$K$16,7,0)),"",VLOOKUP(E14,'ETAPE 1'!$C$3:$K$16,7,0))</f>
        <v>3</v>
      </c>
      <c r="G14" s="113">
        <f ca="1">IF(ISERROR(VLOOKUP(E14,'ETAPE 1'!$C$3:$K$16,8,0)),"",VLOOKUP(E14,'ETAPE 1'!$C$3:$K$16,8,0))</f>
        <v>18</v>
      </c>
      <c r="H14" s="112">
        <f ca="1">IF(ISERROR(VLOOKUP(E14,'ETAPE 2'!$C$3:$K$16,7,0)),"",VLOOKUP(E14,'ETAPE 2'!$C$3:$K$16,7,0))</f>
        <v>7</v>
      </c>
      <c r="I14" s="113">
        <f ca="1">IF(ISERROR(VLOOKUP(E14,'ETAPE 2'!$C$3:$K$16,8,0)),"",VLOOKUP(E14,'ETAPE 2'!$C$3:$K$16,8,0))</f>
        <v>11</v>
      </c>
      <c r="J14" s="112" t="str">
        <f>IF(ISERROR(VLOOKUP(E14,'ETAPE 3'!$C$3:$K$16,7,0)),"",VLOOKUP(E14,'ETAPE 3'!$C$3:$K$16,7,0))</f>
        <v/>
      </c>
      <c r="K14" s="113" t="str">
        <f ca="1">IF(ISERROR(VLOOKUP(E14,'ETAPE 3'!$C$3:$K$16,8,0)),"",VLOOKUP(E14,'ETAPE 3'!$C$3:$K$16,8,0))</f>
        <v>0</v>
      </c>
      <c r="L14" s="112" t="str">
        <f>IF(ISERROR(VLOOKUP(E14,'ETAPE 4'!$C$3:$K$16,7,0)),"",VLOOKUP(E14,'ETAPE 4'!$C$3:$K$16,7,0))</f>
        <v/>
      </c>
      <c r="M14" s="113" t="str">
        <f ca="1">IF(ISERROR(VLOOKUP(E14,'ETAPE 4'!$C$3:$K$16,8,0)),"",VLOOKUP(E14,'ETAPE 4'!$C$3:$K$16,8,0))</f>
        <v>0</v>
      </c>
      <c r="N14" s="112" t="str">
        <f>IF(ISERROR(VLOOKUP(E14,'ETAPE 5'!$C$3:$K$16,7,0)),"",VLOOKUP(E14,'ETAPE 5'!$C$3:$K$16,7,0))</f>
        <v/>
      </c>
      <c r="O14" s="113" t="str">
        <f ca="1">IF(ISERROR(VLOOKUP(E14,'ETAPE 5'!$C$3:$K$16,8,0)),"",VLOOKUP(E14,'ETAPE 5'!$C$3:$K$16,8,0))</f>
        <v>0</v>
      </c>
      <c r="P14" s="112" t="str">
        <f>IF(ISERROR(VLOOKUP(E14,'ETAPE 6'!$C$3:$K$16,7,0)),"",VLOOKUP(E14,'ETAPE 6'!$C$3:$K$16,7,0))</f>
        <v/>
      </c>
      <c r="Q14" s="113" t="str">
        <f ca="1">IF(ISERROR(VLOOKUP(E14,'ETAPE 6'!$C$3:$K$16,8,0)),"",VLOOKUP(E14,'ETAPE 6'!$C$3:$K$16,8,0))</f>
        <v>0</v>
      </c>
      <c r="R14" s="112" t="str">
        <f>IF(ISERROR(VLOOKUP(E14,'ETAPE 7'!$C$3:$K$16,7,0)),"",VLOOKUP(E14,'ETAPE 7'!$C$3:$K$16,7,0))</f>
        <v/>
      </c>
      <c r="S14" s="113" t="str">
        <f ca="1">IF(ISERROR(VLOOKUP(E14,'ETAPE 7'!$C$3:$K$16,8,0)),"",VLOOKUP(E14,'ETAPE 7'!$C$3:$K$16,8,0))</f>
        <v>0</v>
      </c>
      <c r="T14" s="112" t="str">
        <f>IF(ISERROR(VLOOKUP(E14,'ETAPE 8'!$C$3:$K$16,7,0)),"",VLOOKUP(E14,'ETAPE 8'!$C$3:$K$16,7,0))</f>
        <v/>
      </c>
      <c r="U14" s="113" t="str">
        <f ca="1">IF(ISERROR(VLOOKUP(E14,'ETAPE 8'!$C$3:$K$16,8,0)),"",VLOOKUP(E14,'ETAPE 8'!$C$3:$K$16,8,0))</f>
        <v>0</v>
      </c>
      <c r="V14" s="112" t="str">
        <f>IF(ISERROR(VLOOKUP(E14,'ETAPE 9'!$C$3:$K$16,7,0)),"",VLOOKUP(E14,'ETAPE 9'!$C$3:$K$16,7,0))</f>
        <v/>
      </c>
      <c r="W14" s="113" t="str">
        <f ca="1">IF(ISERROR(VLOOKUP(E14,'ETAPE 9'!$C$3:$K$16,8,0)),"",VLOOKUP(E14,'ETAPE 9'!$C$3:$K$16,8,0))</f>
        <v>0</v>
      </c>
      <c r="X14" s="112" t="str">
        <f>IF(ISERROR(VLOOKUP(E14,'ETAPE 10'!$C$3:$K$16,7,0)),"",VLOOKUP(E14,'ETAPE 10'!$C$3:$K$16,7,0))</f>
        <v/>
      </c>
      <c r="Y14" s="113" t="str">
        <f ca="1">IF(ISERROR(VLOOKUP(E14,'ETAPE 10'!$C$3:$K$16,8,0)),"",VLOOKUP(E14,'ETAPE 10'!$C$3:$K$16,8,0))</f>
        <v>0</v>
      </c>
      <c r="Z14" s="92">
        <f t="shared" ca="1" si="3"/>
        <v>29</v>
      </c>
      <c r="AA14" s="118">
        <f t="shared" ca="1" si="4"/>
        <v>29</v>
      </c>
      <c r="AB14" s="119">
        <f t="shared" ca="1" si="2"/>
        <v>29.1</v>
      </c>
    </row>
    <row r="15" spans="1:28" ht="18.75" hidden="1" customHeight="1" x14ac:dyDescent="0.35">
      <c r="A15" s="116">
        <f t="shared" ca="1" si="5"/>
        <v>13</v>
      </c>
      <c r="B15" s="120">
        <f t="shared" ca="1" si="6"/>
        <v>14</v>
      </c>
      <c r="C15" s="98">
        <v>11</v>
      </c>
      <c r="D15" s="95" t="str">
        <f>IF('LISTING EQUIPES'!B12="","",'LISTING EQUIPES'!B12)</f>
        <v>TRAINING CENTER 2</v>
      </c>
      <c r="E15" s="95">
        <v>11</v>
      </c>
      <c r="F15" s="112">
        <f ca="1">IF(ISERROR(VLOOKUP(E15,'ETAPE 1'!$C$3:$K$16,7,0)),"",VLOOKUP(E15,'ETAPE 1'!$C$3:$K$16,7,0))</f>
        <v>11</v>
      </c>
      <c r="G15" s="113">
        <f ca="1">IF(ISERROR(VLOOKUP(E15,'ETAPE 1'!$C$3:$K$16,8,0)),"",VLOOKUP(E15,'ETAPE 1'!$C$3:$K$16,8,0))</f>
        <v>2</v>
      </c>
      <c r="H15" s="112" t="str">
        <f>IF(ISERROR(VLOOKUP(E15,'ETAPE 2'!$C$3:$K$16,7,0)),"",VLOOKUP(E15,'ETAPE 2'!$C$3:$K$16,7,0))</f>
        <v/>
      </c>
      <c r="I15" s="113" t="str">
        <f ca="1">IF(ISERROR(VLOOKUP(E15,'ETAPE 2'!$C$3:$K$16,8,0)),"",VLOOKUP(E15,'ETAPE 2'!$C$3:$K$16,8,0))</f>
        <v>0</v>
      </c>
      <c r="J15" s="112" t="str">
        <f>IF(ISERROR(VLOOKUP(E15,'ETAPE 3'!$C$3:$K$16,7,0)),"",VLOOKUP(E15,'ETAPE 3'!$C$3:$K$16,7,0))</f>
        <v/>
      </c>
      <c r="K15" s="113" t="str">
        <f ca="1">IF(ISERROR(VLOOKUP(E15,'ETAPE 3'!$C$3:$K$16,8,0)),"",VLOOKUP(E15,'ETAPE 3'!$C$3:$K$16,8,0))</f>
        <v>0</v>
      </c>
      <c r="L15" s="112" t="str">
        <f>IF(ISERROR(VLOOKUP(E15,'ETAPE 4'!$C$3:$K$16,7,0)),"",VLOOKUP(E15,'ETAPE 4'!$C$3:$K$16,7,0))</f>
        <v/>
      </c>
      <c r="M15" s="113" t="str">
        <f ca="1">IF(ISERROR(VLOOKUP(E15,'ETAPE 4'!$C$3:$K$16,8,0)),"",VLOOKUP(E15,'ETAPE 4'!$C$3:$K$16,8,0))</f>
        <v>0</v>
      </c>
      <c r="N15" s="112" t="str">
        <f>IF(ISERROR(VLOOKUP(E15,'ETAPE 5'!$C$3:$K$16,7,0)),"",VLOOKUP(E15,'ETAPE 5'!$C$3:$K$16,7,0))</f>
        <v/>
      </c>
      <c r="O15" s="113" t="str">
        <f ca="1">IF(ISERROR(VLOOKUP(E15,'ETAPE 5'!$C$3:$K$16,8,0)),"",VLOOKUP(E15,'ETAPE 5'!$C$3:$K$16,8,0))</f>
        <v>0</v>
      </c>
      <c r="P15" s="112" t="str">
        <f>IF(ISERROR(VLOOKUP(E15,'ETAPE 6'!$C$3:$K$16,7,0)),"",VLOOKUP(E15,'ETAPE 6'!$C$3:$K$16,7,0))</f>
        <v/>
      </c>
      <c r="Q15" s="113" t="str">
        <f ca="1">IF(ISERROR(VLOOKUP(E15,'ETAPE 6'!$C$3:$K$16,8,0)),"",VLOOKUP(E15,'ETAPE 6'!$C$3:$K$16,8,0))</f>
        <v>0</v>
      </c>
      <c r="R15" s="112" t="str">
        <f>IF(ISERROR(VLOOKUP(E15,'ETAPE 7'!$C$3:$K$16,7,0)),"",VLOOKUP(E15,'ETAPE 7'!$C$3:$K$16,7,0))</f>
        <v/>
      </c>
      <c r="S15" s="113" t="str">
        <f ca="1">IF(ISERROR(VLOOKUP(E15,'ETAPE 7'!$C$3:$K$16,8,0)),"",VLOOKUP(E15,'ETAPE 7'!$C$3:$K$16,8,0))</f>
        <v>0</v>
      </c>
      <c r="T15" s="112" t="str">
        <f>IF(ISERROR(VLOOKUP(E15,'ETAPE 8'!$C$3:$K$16,7,0)),"",VLOOKUP(E15,'ETAPE 8'!$C$3:$K$16,7,0))</f>
        <v/>
      </c>
      <c r="U15" s="113" t="str">
        <f ca="1">IF(ISERROR(VLOOKUP(E15,'ETAPE 8'!$C$3:$K$16,8,0)),"",VLOOKUP(E15,'ETAPE 8'!$C$3:$K$16,8,0))</f>
        <v>0</v>
      </c>
      <c r="V15" s="112" t="str">
        <f>IF(ISERROR(VLOOKUP(E15,'ETAPE 9'!$C$3:$K$16,7,0)),"",VLOOKUP(E15,'ETAPE 9'!$C$3:$K$16,7,0))</f>
        <v/>
      </c>
      <c r="W15" s="113" t="str">
        <f ca="1">IF(ISERROR(VLOOKUP(E15,'ETAPE 9'!$C$3:$K$16,8,0)),"",VLOOKUP(E15,'ETAPE 9'!$C$3:$K$16,8,0))</f>
        <v>0</v>
      </c>
      <c r="X15" s="112" t="str">
        <f>IF(ISERROR(VLOOKUP(E15,'ETAPE 10'!$C$3:$K$16,7,0)),"",VLOOKUP(E15,'ETAPE 10'!$C$3:$K$16,7,0))</f>
        <v/>
      </c>
      <c r="Y15" s="113" t="str">
        <f ca="1">IF(ISERROR(VLOOKUP(E15,'ETAPE 10'!$C$3:$K$16,8,0)),"",VLOOKUP(E15,'ETAPE 10'!$C$3:$K$16,8,0))</f>
        <v>0</v>
      </c>
      <c r="Z15" s="92">
        <f t="shared" ca="1" si="3"/>
        <v>2</v>
      </c>
      <c r="AA15" s="118">
        <f t="shared" ca="1" si="4"/>
        <v>2</v>
      </c>
      <c r="AB15" s="119">
        <f t="shared" ca="1" si="2"/>
        <v>2.11</v>
      </c>
    </row>
    <row r="16" spans="1:28" ht="18.75" hidden="1" customHeight="1" x14ac:dyDescent="0.35">
      <c r="A16" s="116">
        <f t="shared" ca="1" si="5"/>
        <v>10</v>
      </c>
      <c r="B16" s="120">
        <f t="shared" ca="1" si="6"/>
        <v>10</v>
      </c>
      <c r="C16" s="98">
        <v>12</v>
      </c>
      <c r="D16" s="95" t="str">
        <f>IF('LISTING EQUIPES'!B13="","",'LISTING EQUIPES'!B13)</f>
        <v>COTE BLEUE</v>
      </c>
      <c r="E16" s="95">
        <v>12</v>
      </c>
      <c r="F16" s="112">
        <f ca="1">IF(ISERROR(VLOOKUP(E16,'ETAPE 1'!$C$3:$K$16,7,0)),"",VLOOKUP(E16,'ETAPE 1'!$C$3:$K$16,7,0))</f>
        <v>12</v>
      </c>
      <c r="G16" s="113">
        <f ca="1">IF(ISERROR(VLOOKUP(E16,'ETAPE 1'!$C$3:$K$16,8,0)),"",VLOOKUP(E16,'ETAPE 1'!$C$3:$K$16,8,0))</f>
        <v>0</v>
      </c>
      <c r="H16" s="112">
        <f ca="1">IF(ISERROR(VLOOKUP(E16,'ETAPE 2'!$C$3:$K$16,7,0)),"",VLOOKUP(E16,'ETAPE 2'!$C$3:$K$16,7,0))</f>
        <v>9</v>
      </c>
      <c r="I16" s="113">
        <f ca="1">IF(ISERROR(VLOOKUP(E16,'ETAPE 2'!$C$3:$K$16,8,0)),"",VLOOKUP(E16,'ETAPE 2'!$C$3:$K$16,8,0))</f>
        <v>8</v>
      </c>
      <c r="J16" s="112" t="str">
        <f>IF(ISERROR(VLOOKUP(E16,'ETAPE 3'!$C$3:$K$16,7,0)),"",VLOOKUP(E16,'ETAPE 3'!$C$3:$K$16,7,0))</f>
        <v/>
      </c>
      <c r="K16" s="113" t="str">
        <f ca="1">IF(ISERROR(VLOOKUP(E16,'ETAPE 3'!$C$3:$K$16,8,0)),"",VLOOKUP(E16,'ETAPE 3'!$C$3:$K$16,8,0))</f>
        <v>0</v>
      </c>
      <c r="L16" s="112" t="str">
        <f>IF(ISERROR(VLOOKUP(E16,'ETAPE 4'!$C$3:$K$16,7,0)),"",VLOOKUP(E16,'ETAPE 4'!$C$3:$K$16,7,0))</f>
        <v/>
      </c>
      <c r="M16" s="113" t="str">
        <f ca="1">IF(ISERROR(VLOOKUP(E16,'ETAPE 4'!$C$3:$K$16,8,0)),"",VLOOKUP(E16,'ETAPE 4'!$C$3:$K$16,8,0))</f>
        <v>0</v>
      </c>
      <c r="N16" s="112" t="str">
        <f>IF(ISERROR(VLOOKUP(E16,'ETAPE 5'!$C$3:$K$16,7,0)),"",VLOOKUP(E16,'ETAPE 5'!$C$3:$K$16,7,0))</f>
        <v/>
      </c>
      <c r="O16" s="113" t="str">
        <f ca="1">IF(ISERROR(VLOOKUP(E16,'ETAPE 5'!$C$3:$K$16,8,0)),"",VLOOKUP(E16,'ETAPE 5'!$C$3:$K$16,8,0))</f>
        <v>0</v>
      </c>
      <c r="P16" s="112" t="str">
        <f>IF(ISERROR(VLOOKUP(E16,'ETAPE 6'!$C$3:$K$16,7,0)),"",VLOOKUP(E16,'ETAPE 6'!$C$3:$K$16,7,0))</f>
        <v/>
      </c>
      <c r="Q16" s="113" t="str">
        <f ca="1">IF(ISERROR(VLOOKUP(E16,'ETAPE 6'!$C$3:$K$16,8,0)),"",VLOOKUP(E16,'ETAPE 6'!$C$3:$K$16,8,0))</f>
        <v>0</v>
      </c>
      <c r="R16" s="112" t="str">
        <f>IF(ISERROR(VLOOKUP(E16,'ETAPE 7'!$C$3:$K$16,7,0)),"",VLOOKUP(E16,'ETAPE 7'!$C$3:$K$16,7,0))</f>
        <v/>
      </c>
      <c r="S16" s="113" t="str">
        <f ca="1">IF(ISERROR(VLOOKUP(E16,'ETAPE 7'!$C$3:$K$16,8,0)),"",VLOOKUP(E16,'ETAPE 7'!$C$3:$K$16,8,0))</f>
        <v>0</v>
      </c>
      <c r="T16" s="112" t="str">
        <f>IF(ISERROR(VLOOKUP(E16,'ETAPE 8'!$C$3:$K$16,7,0)),"",VLOOKUP(E16,'ETAPE 8'!$C$3:$K$16,7,0))</f>
        <v/>
      </c>
      <c r="U16" s="113" t="str">
        <f ca="1">IF(ISERROR(VLOOKUP(E16,'ETAPE 8'!$C$3:$K$16,8,0)),"",VLOOKUP(E16,'ETAPE 8'!$C$3:$K$16,8,0))</f>
        <v>0</v>
      </c>
      <c r="V16" s="112" t="str">
        <f>IF(ISERROR(VLOOKUP(E16,'ETAPE 9'!$C$3:$K$16,7,0)),"",VLOOKUP(E16,'ETAPE 9'!$C$3:$K$16,7,0))</f>
        <v/>
      </c>
      <c r="W16" s="113" t="str">
        <f ca="1">IF(ISERROR(VLOOKUP(E16,'ETAPE 9'!$C$3:$K$16,8,0)),"",VLOOKUP(E16,'ETAPE 9'!$C$3:$K$16,8,0))</f>
        <v>0</v>
      </c>
      <c r="X16" s="112" t="str">
        <f>IF(ISERROR(VLOOKUP(E16,'ETAPE 10'!$C$3:$K$16,7,0)),"",VLOOKUP(E16,'ETAPE 10'!$C$3:$K$16,7,0))</f>
        <v/>
      </c>
      <c r="Y16" s="113" t="str">
        <f ca="1">IF(ISERROR(VLOOKUP(E16,'ETAPE 10'!$C$3:$K$16,8,0)),"",VLOOKUP(E16,'ETAPE 10'!$C$3:$K$16,8,0))</f>
        <v>0</v>
      </c>
      <c r="Z16" s="92">
        <f t="shared" ca="1" si="3"/>
        <v>8</v>
      </c>
      <c r="AA16" s="118">
        <f t="shared" ca="1" si="4"/>
        <v>8</v>
      </c>
      <c r="AB16" s="119">
        <f t="shared" ca="1" si="2"/>
        <v>8.1199999999999992</v>
      </c>
    </row>
    <row r="17" spans="1:28" ht="18.75" hidden="1" customHeight="1" x14ac:dyDescent="0.35">
      <c r="A17" s="116">
        <f t="shared" ca="1" si="5"/>
        <v>12</v>
      </c>
      <c r="B17" s="120">
        <f t="shared" ca="1" si="6"/>
        <v>12</v>
      </c>
      <c r="C17" s="98">
        <v>13</v>
      </c>
      <c r="D17" s="95" t="str">
        <f>IF('LISTING EQUIPES'!B14="","",'LISTING EQUIPES'!B14)</f>
        <v>AIX EN PROVENCE</v>
      </c>
      <c r="E17" s="95">
        <v>13</v>
      </c>
      <c r="F17" s="112" t="str">
        <f>IF(ISERROR(VLOOKUP(E17,'ETAPE 1'!$C$3:$K$16,7,0)),"",VLOOKUP(E17,'ETAPE 1'!$C$3:$K$16,7,0))</f>
        <v/>
      </c>
      <c r="G17" s="113" t="str">
        <f ca="1">IF(ISERROR(VLOOKUP(E17,'ETAPE 1'!$C$3:$K$16,8,0)),"",VLOOKUP(E17,'ETAPE 1'!$C$3:$K$16,8,0))</f>
        <v>0</v>
      </c>
      <c r="H17" s="112">
        <f ca="1">IF(ISERROR(VLOOKUP(E17,'ETAPE 2'!$C$3:$K$16,7,0)),"",VLOOKUP(E17,'ETAPE 2'!$C$3:$K$16,7,0))</f>
        <v>11</v>
      </c>
      <c r="I17" s="113">
        <f ca="1">IF(ISERROR(VLOOKUP(E17,'ETAPE 2'!$C$3:$K$16,8,0)),"",VLOOKUP(E17,'ETAPE 2'!$C$3:$K$16,8,0))</f>
        <v>4</v>
      </c>
      <c r="J17" s="112" t="str">
        <f>IF(ISERROR(VLOOKUP(E17,'ETAPE 3'!$C$3:$K$16,7,0)),"",VLOOKUP(E17,'ETAPE 3'!$C$3:$K$16,7,0))</f>
        <v/>
      </c>
      <c r="K17" s="113" t="str">
        <f ca="1">IF(ISERROR(VLOOKUP(E17,'ETAPE 3'!$C$3:$K$16,8,0)),"",VLOOKUP(E17,'ETAPE 3'!$C$3:$K$16,8,0))</f>
        <v>0</v>
      </c>
      <c r="L17" s="112" t="str">
        <f>IF(ISERROR(VLOOKUP(E17,'ETAPE 4'!$C$3:$K$16,7,0)),"",VLOOKUP(E17,'ETAPE 4'!$C$3:$K$16,7,0))</f>
        <v/>
      </c>
      <c r="M17" s="113" t="str">
        <f ca="1">IF(ISERROR(VLOOKUP(E17,'ETAPE 4'!$C$3:$K$16,8,0)),"",VLOOKUP(E17,'ETAPE 4'!$C$3:$K$16,8,0))</f>
        <v>0</v>
      </c>
      <c r="N17" s="112" t="str">
        <f>IF(ISERROR(VLOOKUP(E17,'ETAPE 5'!$C$3:$K$16,7,0)),"",VLOOKUP(E17,'ETAPE 5'!$C$3:$K$16,7,0))</f>
        <v/>
      </c>
      <c r="O17" s="113" t="str">
        <f ca="1">IF(ISERROR(VLOOKUP(E17,'ETAPE 5'!$C$3:$K$16,8,0)),"",VLOOKUP(E17,'ETAPE 5'!$C$3:$K$16,8,0))</f>
        <v>0</v>
      </c>
      <c r="P17" s="112" t="str">
        <f>IF(ISERROR(VLOOKUP(E17,'ETAPE 6'!$C$3:$K$16,7,0)),"",VLOOKUP(E17,'ETAPE 6'!$C$3:$K$16,7,0))</f>
        <v/>
      </c>
      <c r="Q17" s="113" t="str">
        <f ca="1">IF(ISERROR(VLOOKUP(E17,'ETAPE 6'!$C$3:$K$16,8,0)),"",VLOOKUP(E17,'ETAPE 6'!$C$3:$K$16,8,0))</f>
        <v>0</v>
      </c>
      <c r="R17" s="112" t="str">
        <f>IF(ISERROR(VLOOKUP(E17,'ETAPE 7'!$C$3:$K$16,7,0)),"",VLOOKUP(E17,'ETAPE 7'!$C$3:$K$16,7,0))</f>
        <v/>
      </c>
      <c r="S17" s="113" t="str">
        <f ca="1">IF(ISERROR(VLOOKUP(E17,'ETAPE 7'!$C$3:$K$16,8,0)),"",VLOOKUP(E17,'ETAPE 7'!$C$3:$K$16,8,0))</f>
        <v>0</v>
      </c>
      <c r="T17" s="112" t="str">
        <f>IF(ISERROR(VLOOKUP(E17,'ETAPE 8'!$C$3:$K$16,7,0)),"",VLOOKUP(E17,'ETAPE 8'!$C$3:$K$16,7,0))</f>
        <v/>
      </c>
      <c r="U17" s="113" t="str">
        <f ca="1">IF(ISERROR(VLOOKUP(E17,'ETAPE 8'!$C$3:$K$16,8,0)),"",VLOOKUP(E17,'ETAPE 8'!$C$3:$K$16,8,0))</f>
        <v>0</v>
      </c>
      <c r="V17" s="112" t="str">
        <f>IF(ISERROR(VLOOKUP(E17,'ETAPE 9'!$C$3:$K$16,7,0)),"",VLOOKUP(E17,'ETAPE 9'!$C$3:$K$16,7,0))</f>
        <v/>
      </c>
      <c r="W17" s="113" t="str">
        <f ca="1">IF(ISERROR(VLOOKUP(E17,'ETAPE 9'!$C$3:$K$16,8,0)),"",VLOOKUP(E17,'ETAPE 9'!$C$3:$K$16,8,0))</f>
        <v>0</v>
      </c>
      <c r="X17" s="112" t="str">
        <f>IF(ISERROR(VLOOKUP(E17,'ETAPE 10'!$C$3:$K$16,7,0)),"",VLOOKUP(E17,'ETAPE 10'!$C$3:$K$16,7,0))</f>
        <v/>
      </c>
      <c r="Y17" s="113" t="str">
        <f ca="1">IF(ISERROR(VLOOKUP(E17,'ETAPE 10'!$C$3:$K$16,8,0)),"",VLOOKUP(E17,'ETAPE 10'!$C$3:$K$16,8,0))</f>
        <v>0</v>
      </c>
      <c r="Z17" s="92">
        <f t="shared" ca="1" si="3"/>
        <v>4</v>
      </c>
      <c r="AA17" s="118">
        <f t="shared" ca="1" si="4"/>
        <v>4</v>
      </c>
      <c r="AB17" s="119">
        <f t="shared" ca="1" si="2"/>
        <v>4.13</v>
      </c>
    </row>
    <row r="18" spans="1:28" ht="18.75" hidden="1" customHeight="1" x14ac:dyDescent="0.35">
      <c r="A18" s="116">
        <f t="shared" ca="1" si="5"/>
        <v>13</v>
      </c>
      <c r="B18" s="120">
        <f t="shared" ca="1" si="6"/>
        <v>13</v>
      </c>
      <c r="C18" s="98">
        <v>14</v>
      </c>
      <c r="D18" s="95" t="str">
        <f>IF('LISTING EQUIPES'!B15="","",'LISTING EQUIPES'!B15)</f>
        <v>CABRE D'OR</v>
      </c>
      <c r="E18" s="95">
        <v>14</v>
      </c>
      <c r="F18" s="112" t="str">
        <f>IF(ISERROR(VLOOKUP(E18,'ETAPE 1'!$C$3:$K$16,7,0)),"",VLOOKUP(E18,'ETAPE 1'!$C$3:$K$16,7,0))</f>
        <v/>
      </c>
      <c r="G18" s="113" t="str">
        <f ca="1">IF(ISERROR(VLOOKUP(E18,'ETAPE 1'!$C$3:$K$16,8,0)),"",VLOOKUP(E18,'ETAPE 1'!$C$3:$K$16,8,0))</f>
        <v>0</v>
      </c>
      <c r="H18" s="112">
        <f ca="1">IF(ISERROR(VLOOKUP(E18,'ETAPE 2'!$C$3:$K$16,7,0)),"",VLOOKUP(E18,'ETAPE 2'!$C$3:$K$16,7,0))</f>
        <v>12</v>
      </c>
      <c r="I18" s="113">
        <f ca="1">IF(ISERROR(VLOOKUP(E18,'ETAPE 2'!$C$3:$K$16,8,0)),"",VLOOKUP(E18,'ETAPE 2'!$C$3:$K$16,8,0))</f>
        <v>2</v>
      </c>
      <c r="J18" s="112" t="str">
        <f>IF(ISERROR(VLOOKUP(E18,'ETAPE 3'!$C$3:$K$16,7,0)),"",VLOOKUP(E18,'ETAPE 3'!$C$3:$K$16,7,0))</f>
        <v/>
      </c>
      <c r="K18" s="113" t="str">
        <f ca="1">IF(ISERROR(VLOOKUP(E18,'ETAPE 3'!$C$3:$K$16,8,0)),"",VLOOKUP(E18,'ETAPE 3'!$C$3:$K$16,8,0))</f>
        <v>0</v>
      </c>
      <c r="L18" s="112" t="str">
        <f>IF(ISERROR(VLOOKUP(E18,'ETAPE 4'!$C$3:$K$16,7,0)),"",VLOOKUP(E18,'ETAPE 4'!$C$3:$K$16,7,0))</f>
        <v/>
      </c>
      <c r="M18" s="113" t="str">
        <f ca="1">IF(ISERROR(VLOOKUP(E18,'ETAPE 4'!$C$3:$K$16,8,0)),"",VLOOKUP(E18,'ETAPE 4'!$C$3:$K$16,8,0))</f>
        <v>0</v>
      </c>
      <c r="N18" s="112" t="str">
        <f>IF(ISERROR(VLOOKUP(E18,'ETAPE 5'!$C$3:$K$16,7,0)),"",VLOOKUP(E18,'ETAPE 5'!$C$3:$K$16,7,0))</f>
        <v/>
      </c>
      <c r="O18" s="113" t="str">
        <f ca="1">IF(ISERROR(VLOOKUP(E18,'ETAPE 5'!$C$3:$K$16,8,0)),"",VLOOKUP(E18,'ETAPE 5'!$C$3:$K$16,8,0))</f>
        <v>0</v>
      </c>
      <c r="P18" s="112" t="str">
        <f>IF(ISERROR(VLOOKUP(E18,'ETAPE 6'!$C$3:$K$16,7,0)),"",VLOOKUP(E18,'ETAPE 6'!$C$3:$K$16,7,0))</f>
        <v/>
      </c>
      <c r="Q18" s="113" t="str">
        <f ca="1">IF(ISERROR(VLOOKUP(E18,'ETAPE 6'!$C$3:$K$16,8,0)),"",VLOOKUP(E18,'ETAPE 6'!$C$3:$K$16,8,0))</f>
        <v>0</v>
      </c>
      <c r="R18" s="112" t="str">
        <f>IF(ISERROR(VLOOKUP(E18,'ETAPE 7'!$C$3:$K$16,7,0)),"",VLOOKUP(E18,'ETAPE 7'!$C$3:$K$16,7,0))</f>
        <v/>
      </c>
      <c r="S18" s="113" t="str">
        <f ca="1">IF(ISERROR(VLOOKUP(E18,'ETAPE 7'!$C$3:$K$16,8,0)),"",VLOOKUP(E18,'ETAPE 7'!$C$3:$K$16,8,0))</f>
        <v>0</v>
      </c>
      <c r="T18" s="112" t="str">
        <f>IF(ISERROR(VLOOKUP(E18,'ETAPE 8'!$C$3:$K$16,7,0)),"",VLOOKUP(E18,'ETAPE 8'!$C$3:$K$16,7,0))</f>
        <v/>
      </c>
      <c r="U18" s="113" t="str">
        <f ca="1">IF(ISERROR(VLOOKUP(E18,'ETAPE 8'!$C$3:$K$16,8,0)),"",VLOOKUP(E18,'ETAPE 8'!$C$3:$K$16,8,0))</f>
        <v>0</v>
      </c>
      <c r="V18" s="112" t="str">
        <f>IF(ISERROR(VLOOKUP(E18,'ETAPE 9'!$C$3:$K$16,7,0)),"",VLOOKUP(E18,'ETAPE 9'!$C$3:$K$16,7,0))</f>
        <v/>
      </c>
      <c r="W18" s="113" t="str">
        <f ca="1">IF(ISERROR(VLOOKUP(E18,'ETAPE 9'!$C$3:$K$16,8,0)),"",VLOOKUP(E18,'ETAPE 9'!$C$3:$K$16,8,0))</f>
        <v>0</v>
      </c>
      <c r="X18" s="112" t="str">
        <f>IF(ISERROR(VLOOKUP(E18,'ETAPE 10'!$C$3:$K$16,7,0)),"",VLOOKUP(E18,'ETAPE 10'!$C$3:$K$16,7,0))</f>
        <v/>
      </c>
      <c r="Y18" s="113" t="str">
        <f ca="1">IF(ISERROR(VLOOKUP(E18,'ETAPE 10'!$C$3:$K$16,8,0)),"",VLOOKUP(E18,'ETAPE 10'!$C$3:$K$16,8,0))</f>
        <v>0</v>
      </c>
      <c r="Z18" s="92">
        <f t="shared" ca="1" si="3"/>
        <v>2</v>
      </c>
      <c r="AA18" s="118">
        <f t="shared" ca="1" si="4"/>
        <v>2</v>
      </c>
      <c r="AB18" s="119">
        <f ca="1">IF(D18="",-1000,0)+$Z18+C18/100</f>
        <v>2.14</v>
      </c>
    </row>
    <row r="19" spans="1:28" ht="15" hidden="1" customHeight="1" x14ac:dyDescent="0.35"/>
    <row r="20" spans="1:28" ht="15" hidden="1" customHeight="1" x14ac:dyDescent="0.35"/>
    <row r="21" spans="1:28" ht="18.600000000000001" x14ac:dyDescent="0.35">
      <c r="A21" s="20">
        <v>1</v>
      </c>
      <c r="B21" s="20">
        <f ca="1">IF(C21="","",INDIRECT("A"&amp;C21+4))</f>
        <v>1</v>
      </c>
      <c r="C21" s="20">
        <f t="shared" ref="C21:C33" ca="1" si="7">IF(D21="","",VLOOKUP($A21,$B$5:$Z$18,COLUMN()+1,FALSE))</f>
        <v>8</v>
      </c>
      <c r="D21" s="7" t="str">
        <f ca="1">VLOOKUP($A21,$B$5:$Z$18,COLUMN()-1,FALSE)</f>
        <v>SERVANES</v>
      </c>
      <c r="E21" s="121"/>
      <c r="F21" s="112">
        <f t="shared" ref="F21:U25" ca="1" si="8">IF($C21="","",VLOOKUP($A21,$B$5:$Z$18,COLUMN()-1,FALSE))</f>
        <v>2</v>
      </c>
      <c r="G21" s="113">
        <f t="shared" ca="1" si="8"/>
        <v>20</v>
      </c>
      <c r="H21" s="112">
        <f t="shared" ca="1" si="8"/>
        <v>5</v>
      </c>
      <c r="I21" s="113">
        <f t="shared" ca="1" si="8"/>
        <v>16</v>
      </c>
      <c r="J21" s="112" t="str">
        <f t="shared" ca="1" si="8"/>
        <v/>
      </c>
      <c r="K21" s="113" t="str">
        <f t="shared" ca="1" si="8"/>
        <v>0</v>
      </c>
      <c r="L21" s="112" t="str">
        <f t="shared" ca="1" si="8"/>
        <v/>
      </c>
      <c r="M21" s="113" t="str">
        <f t="shared" ca="1" si="8"/>
        <v>0</v>
      </c>
      <c r="N21" s="112" t="str">
        <f t="shared" ca="1" si="8"/>
        <v/>
      </c>
      <c r="O21" s="113" t="str">
        <f t="shared" ca="1" si="8"/>
        <v>0</v>
      </c>
      <c r="P21" s="112" t="str">
        <f t="shared" ca="1" si="8"/>
        <v/>
      </c>
      <c r="Q21" s="113" t="str">
        <f t="shared" ca="1" si="8"/>
        <v>0</v>
      </c>
      <c r="R21" s="112" t="str">
        <f t="shared" ca="1" si="8"/>
        <v/>
      </c>
      <c r="S21" s="113" t="str">
        <f t="shared" ca="1" si="8"/>
        <v>0</v>
      </c>
      <c r="T21" s="112" t="str">
        <f t="shared" ca="1" si="8"/>
        <v/>
      </c>
      <c r="U21" s="113" t="str">
        <f t="shared" ca="1" si="8"/>
        <v>0</v>
      </c>
      <c r="V21" s="112" t="str">
        <f t="shared" ref="V21:Z25" ca="1" si="9">IF($C21="","",VLOOKUP($A21,$B$5:$Z$18,COLUMN()-1,FALSE))</f>
        <v/>
      </c>
      <c r="W21" s="113" t="str">
        <f t="shared" ca="1" si="9"/>
        <v>0</v>
      </c>
      <c r="X21" s="112" t="str">
        <f t="shared" ca="1" si="9"/>
        <v/>
      </c>
      <c r="Y21" s="113" t="str">
        <f t="shared" ca="1" si="9"/>
        <v>0</v>
      </c>
      <c r="Z21" s="92">
        <f t="shared" ca="1" si="9"/>
        <v>36</v>
      </c>
    </row>
    <row r="22" spans="1:28" ht="18.600000000000001" x14ac:dyDescent="0.35">
      <c r="A22" s="20">
        <v>2</v>
      </c>
      <c r="B22" s="20">
        <f t="shared" ref="B22:B34" ca="1" si="10">IF(C22="","",INDIRECT("A"&amp;C22+4))</f>
        <v>1</v>
      </c>
      <c r="C22" s="20">
        <f t="shared" ca="1" si="7"/>
        <v>7</v>
      </c>
      <c r="D22" s="7" t="str">
        <f t="shared" ref="D22:D34" ca="1" si="11">VLOOKUP($A22,$B$5:$Z$18,COLUMN()-1,FALSE)</f>
        <v>PONT ROYAL</v>
      </c>
      <c r="E22" s="121" t="str">
        <f ca="1">IF(AND(B22&lt;&gt;"",B21=B22),"Ex aequo","")</f>
        <v>Ex aequo</v>
      </c>
      <c r="F22" s="112">
        <f t="shared" ca="1" si="8"/>
        <v>6</v>
      </c>
      <c r="G22" s="113">
        <f t="shared" ca="1" si="8"/>
        <v>12</v>
      </c>
      <c r="H22" s="112">
        <f t="shared" ca="1" si="8"/>
        <v>1</v>
      </c>
      <c r="I22" s="113">
        <f t="shared" ca="1" si="8"/>
        <v>24</v>
      </c>
      <c r="J22" s="112" t="str">
        <f t="shared" ca="1" si="8"/>
        <v/>
      </c>
      <c r="K22" s="113" t="str">
        <f t="shared" ca="1" si="8"/>
        <v>0</v>
      </c>
      <c r="L22" s="112" t="str">
        <f t="shared" ca="1" si="8"/>
        <v/>
      </c>
      <c r="M22" s="113" t="str">
        <f t="shared" ca="1" si="8"/>
        <v>0</v>
      </c>
      <c r="N22" s="112" t="str">
        <f t="shared" ca="1" si="8"/>
        <v/>
      </c>
      <c r="O22" s="113" t="str">
        <f t="shared" ca="1" si="8"/>
        <v>0</v>
      </c>
      <c r="P22" s="112" t="str">
        <f t="shared" ca="1" si="8"/>
        <v/>
      </c>
      <c r="Q22" s="113" t="str">
        <f t="shared" ca="1" si="8"/>
        <v>0</v>
      </c>
      <c r="R22" s="112" t="str">
        <f t="shared" ca="1" si="8"/>
        <v/>
      </c>
      <c r="S22" s="113" t="str">
        <f t="shared" ca="1" si="8"/>
        <v>0</v>
      </c>
      <c r="T22" s="112" t="str">
        <f t="shared" ca="1" si="8"/>
        <v/>
      </c>
      <c r="U22" s="113" t="str">
        <f t="shared" ca="1" si="8"/>
        <v>0</v>
      </c>
      <c r="V22" s="112" t="str">
        <f t="shared" ca="1" si="9"/>
        <v/>
      </c>
      <c r="W22" s="113" t="str">
        <f t="shared" ca="1" si="9"/>
        <v>0</v>
      </c>
      <c r="X22" s="112" t="str">
        <f t="shared" ca="1" si="9"/>
        <v/>
      </c>
      <c r="Y22" s="113" t="str">
        <f t="shared" ca="1" si="9"/>
        <v>0</v>
      </c>
      <c r="Z22" s="92">
        <f t="shared" ca="1" si="9"/>
        <v>36</v>
      </c>
    </row>
    <row r="23" spans="1:28" ht="18.600000000000001" x14ac:dyDescent="0.35">
      <c r="A23" s="20">
        <v>3</v>
      </c>
      <c r="B23" s="20">
        <f t="shared" ca="1" si="10"/>
        <v>1</v>
      </c>
      <c r="C23" s="20">
        <f t="shared" ca="1" si="7"/>
        <v>2</v>
      </c>
      <c r="D23" s="7" t="str">
        <f t="shared" ca="1" si="11"/>
        <v>AIX GOLF</v>
      </c>
      <c r="E23" s="121" t="str">
        <f t="shared" ref="E23:E34" ca="1" si="12">IF(AND(B23&lt;&gt;"",B22=B23),"Ex aequo","")</f>
        <v>Ex aequo</v>
      </c>
      <c r="F23" s="112">
        <f t="shared" ca="1" si="8"/>
        <v>4</v>
      </c>
      <c r="G23" s="113">
        <f t="shared" ca="1" si="8"/>
        <v>16</v>
      </c>
      <c r="H23" s="112">
        <f t="shared" ca="1" si="8"/>
        <v>3</v>
      </c>
      <c r="I23" s="113">
        <f t="shared" ca="1" si="8"/>
        <v>20</v>
      </c>
      <c r="J23" s="112" t="str">
        <f t="shared" ca="1" si="8"/>
        <v/>
      </c>
      <c r="K23" s="113" t="str">
        <f t="shared" ca="1" si="8"/>
        <v>0</v>
      </c>
      <c r="L23" s="112" t="str">
        <f t="shared" ca="1" si="8"/>
        <v/>
      </c>
      <c r="M23" s="113" t="str">
        <f t="shared" ca="1" si="8"/>
        <v>0</v>
      </c>
      <c r="N23" s="112" t="str">
        <f t="shared" ca="1" si="8"/>
        <v/>
      </c>
      <c r="O23" s="113" t="str">
        <f t="shared" ca="1" si="8"/>
        <v>0</v>
      </c>
      <c r="P23" s="112" t="str">
        <f t="shared" ca="1" si="8"/>
        <v/>
      </c>
      <c r="Q23" s="113" t="str">
        <f t="shared" ca="1" si="8"/>
        <v>0</v>
      </c>
      <c r="R23" s="112" t="str">
        <f t="shared" ca="1" si="8"/>
        <v/>
      </c>
      <c r="S23" s="113" t="str">
        <f t="shared" ca="1" si="8"/>
        <v>0</v>
      </c>
      <c r="T23" s="112" t="str">
        <f t="shared" ca="1" si="8"/>
        <v/>
      </c>
      <c r="U23" s="113" t="str">
        <f t="shared" ca="1" si="8"/>
        <v>0</v>
      </c>
      <c r="V23" s="112" t="str">
        <f t="shared" ca="1" si="9"/>
        <v/>
      </c>
      <c r="W23" s="113" t="str">
        <f t="shared" ca="1" si="9"/>
        <v>0</v>
      </c>
      <c r="X23" s="112" t="str">
        <f t="shared" ca="1" si="9"/>
        <v/>
      </c>
      <c r="Y23" s="113" t="str">
        <f t="shared" ca="1" si="9"/>
        <v>0</v>
      </c>
      <c r="Z23" s="92">
        <f t="shared" ca="1" si="9"/>
        <v>36</v>
      </c>
    </row>
    <row r="24" spans="1:28" ht="18.600000000000001" x14ac:dyDescent="0.35">
      <c r="A24" s="20">
        <v>4</v>
      </c>
      <c r="B24" s="20">
        <f t="shared" ca="1" si="10"/>
        <v>4</v>
      </c>
      <c r="C24" s="20">
        <f t="shared" ca="1" si="7"/>
        <v>1</v>
      </c>
      <c r="D24" s="7" t="str">
        <f t="shared" ca="1" si="11"/>
        <v>AIX MARSEILLE</v>
      </c>
      <c r="E24" s="121" t="str">
        <f t="shared" ca="1" si="12"/>
        <v/>
      </c>
      <c r="F24" s="112">
        <f t="shared" ca="1" si="8"/>
        <v>5</v>
      </c>
      <c r="G24" s="113">
        <f t="shared" ca="1" si="8"/>
        <v>14</v>
      </c>
      <c r="H24" s="112">
        <f t="shared" ca="1" si="8"/>
        <v>4</v>
      </c>
      <c r="I24" s="113">
        <f t="shared" ca="1" si="8"/>
        <v>18</v>
      </c>
      <c r="J24" s="112" t="str">
        <f t="shared" ca="1" si="8"/>
        <v/>
      </c>
      <c r="K24" s="113" t="str">
        <f t="shared" ca="1" si="8"/>
        <v>0</v>
      </c>
      <c r="L24" s="112" t="str">
        <f t="shared" ca="1" si="8"/>
        <v/>
      </c>
      <c r="M24" s="113" t="str">
        <f t="shared" ca="1" si="8"/>
        <v>0</v>
      </c>
      <c r="N24" s="112" t="str">
        <f t="shared" ca="1" si="8"/>
        <v/>
      </c>
      <c r="O24" s="113" t="str">
        <f t="shared" ca="1" si="8"/>
        <v>0</v>
      </c>
      <c r="P24" s="112" t="str">
        <f t="shared" ca="1" si="8"/>
        <v/>
      </c>
      <c r="Q24" s="113" t="str">
        <f t="shared" ca="1" si="8"/>
        <v>0</v>
      </c>
      <c r="R24" s="112" t="str">
        <f t="shared" ca="1" si="8"/>
        <v/>
      </c>
      <c r="S24" s="113" t="str">
        <f t="shared" ca="1" si="8"/>
        <v>0</v>
      </c>
      <c r="T24" s="112" t="str">
        <f t="shared" ca="1" si="8"/>
        <v/>
      </c>
      <c r="U24" s="113" t="str">
        <f t="shared" ca="1" si="8"/>
        <v>0</v>
      </c>
      <c r="V24" s="112" t="str">
        <f t="shared" ca="1" si="9"/>
        <v/>
      </c>
      <c r="W24" s="113" t="str">
        <f t="shared" ca="1" si="9"/>
        <v>0</v>
      </c>
      <c r="X24" s="112" t="str">
        <f t="shared" ca="1" si="9"/>
        <v/>
      </c>
      <c r="Y24" s="113" t="str">
        <f t="shared" ca="1" si="9"/>
        <v>0</v>
      </c>
      <c r="Z24" s="92">
        <f t="shared" ca="1" si="9"/>
        <v>32</v>
      </c>
    </row>
    <row r="25" spans="1:28" ht="18.600000000000001" x14ac:dyDescent="0.35">
      <c r="A25" s="20">
        <v>5</v>
      </c>
      <c r="B25" s="20">
        <f t="shared" ca="1" si="10"/>
        <v>5</v>
      </c>
      <c r="C25" s="20">
        <f t="shared" ca="1" si="7"/>
        <v>5</v>
      </c>
      <c r="D25" s="7" t="str">
        <f t="shared" ca="1" si="11"/>
        <v>BASTIDE SALETTE 2</v>
      </c>
      <c r="E25" s="121" t="str">
        <f t="shared" ca="1" si="12"/>
        <v/>
      </c>
      <c r="F25" s="112">
        <f t="shared" ca="1" si="8"/>
        <v>8</v>
      </c>
      <c r="G25" s="113">
        <f t="shared" ca="1" si="8"/>
        <v>8</v>
      </c>
      <c r="H25" s="112">
        <f t="shared" ca="1" si="8"/>
        <v>2</v>
      </c>
      <c r="I25" s="113">
        <f t="shared" ca="1" si="8"/>
        <v>22</v>
      </c>
      <c r="J25" s="112" t="str">
        <f t="shared" ca="1" si="8"/>
        <v/>
      </c>
      <c r="K25" s="113" t="str">
        <f t="shared" ca="1" si="8"/>
        <v>0</v>
      </c>
      <c r="L25" s="112" t="str">
        <f t="shared" ca="1" si="8"/>
        <v/>
      </c>
      <c r="M25" s="113" t="str">
        <f t="shared" ca="1" si="8"/>
        <v>0</v>
      </c>
      <c r="N25" s="112" t="str">
        <f t="shared" ca="1" si="8"/>
        <v/>
      </c>
      <c r="O25" s="113" t="str">
        <f t="shared" ca="1" si="8"/>
        <v>0</v>
      </c>
      <c r="P25" s="112" t="str">
        <f t="shared" ca="1" si="8"/>
        <v/>
      </c>
      <c r="Q25" s="113" t="str">
        <f t="shared" ca="1" si="8"/>
        <v>0</v>
      </c>
      <c r="R25" s="112" t="str">
        <f t="shared" ca="1" si="8"/>
        <v/>
      </c>
      <c r="S25" s="113" t="str">
        <f t="shared" ca="1" si="8"/>
        <v>0</v>
      </c>
      <c r="T25" s="112" t="str">
        <f t="shared" ca="1" si="8"/>
        <v/>
      </c>
      <c r="U25" s="113" t="str">
        <f t="shared" ca="1" si="8"/>
        <v>0</v>
      </c>
      <c r="V25" s="112" t="str">
        <f t="shared" ca="1" si="9"/>
        <v/>
      </c>
      <c r="W25" s="113" t="str">
        <f t="shared" ca="1" si="9"/>
        <v>0</v>
      </c>
      <c r="X25" s="112" t="str">
        <f t="shared" ca="1" si="9"/>
        <v/>
      </c>
      <c r="Y25" s="113" t="str">
        <f t="shared" ca="1" si="9"/>
        <v>0</v>
      </c>
      <c r="Z25" s="92">
        <f t="shared" ca="1" si="9"/>
        <v>30</v>
      </c>
    </row>
    <row r="26" spans="1:28" ht="18.600000000000001" x14ac:dyDescent="0.35">
      <c r="A26" s="20">
        <v>6</v>
      </c>
      <c r="B26" s="20">
        <f t="shared" ca="1" si="10"/>
        <v>6</v>
      </c>
      <c r="C26" s="20">
        <f t="shared" ca="1" si="7"/>
        <v>10</v>
      </c>
      <c r="D26" s="7" t="str">
        <f t="shared" ca="1" si="11"/>
        <v>MANVILLE</v>
      </c>
      <c r="E26" s="121" t="str">
        <f t="shared" ca="1" si="12"/>
        <v/>
      </c>
      <c r="F26" s="112">
        <f ca="1">IF($C26="","",VLOOKUP($A26,$B$5:$Z$18,COLUMN()-1,FALSE))</f>
        <v>3</v>
      </c>
      <c r="G26" s="113">
        <f t="shared" ref="G26:Z26" ca="1" si="13">IF($C26="","",VLOOKUP($A26,$B$5:$Z$18,COLUMN()-1,FALSE))</f>
        <v>18</v>
      </c>
      <c r="H26" s="112">
        <f t="shared" ca="1" si="13"/>
        <v>7</v>
      </c>
      <c r="I26" s="113">
        <f t="shared" ca="1" si="13"/>
        <v>11</v>
      </c>
      <c r="J26" s="112" t="str">
        <f t="shared" ca="1" si="13"/>
        <v/>
      </c>
      <c r="K26" s="113" t="str">
        <f t="shared" ca="1" si="13"/>
        <v>0</v>
      </c>
      <c r="L26" s="112" t="str">
        <f t="shared" ca="1" si="13"/>
        <v/>
      </c>
      <c r="M26" s="113" t="str">
        <f t="shared" ca="1" si="13"/>
        <v>0</v>
      </c>
      <c r="N26" s="112" t="str">
        <f t="shared" ca="1" si="13"/>
        <v/>
      </c>
      <c r="O26" s="113" t="str">
        <f t="shared" ca="1" si="13"/>
        <v>0</v>
      </c>
      <c r="P26" s="112" t="str">
        <f t="shared" ca="1" si="13"/>
        <v/>
      </c>
      <c r="Q26" s="113" t="str">
        <f t="shared" ca="1" si="13"/>
        <v>0</v>
      </c>
      <c r="R26" s="112" t="str">
        <f t="shared" ca="1" si="13"/>
        <v/>
      </c>
      <c r="S26" s="113" t="str">
        <f t="shared" ca="1" si="13"/>
        <v>0</v>
      </c>
      <c r="T26" s="112" t="str">
        <f t="shared" ca="1" si="13"/>
        <v/>
      </c>
      <c r="U26" s="113" t="str">
        <f t="shared" ca="1" si="13"/>
        <v>0</v>
      </c>
      <c r="V26" s="112" t="str">
        <f t="shared" ca="1" si="13"/>
        <v/>
      </c>
      <c r="W26" s="113" t="str">
        <f t="shared" ca="1" si="13"/>
        <v>0</v>
      </c>
      <c r="X26" s="112" t="str">
        <f t="shared" ca="1" si="13"/>
        <v/>
      </c>
      <c r="Y26" s="113" t="str">
        <f t="shared" ca="1" si="13"/>
        <v>0</v>
      </c>
      <c r="Z26" s="92">
        <f t="shared" ca="1" si="13"/>
        <v>29</v>
      </c>
    </row>
    <row r="27" spans="1:28" ht="18.600000000000001" x14ac:dyDescent="0.35">
      <c r="A27" s="20">
        <v>7</v>
      </c>
      <c r="B27" s="20">
        <f t="shared" ca="1" si="10"/>
        <v>7</v>
      </c>
      <c r="C27" s="20">
        <f t="shared" ca="1" si="7"/>
        <v>4</v>
      </c>
      <c r="D27" s="7" t="str">
        <f t="shared" ca="1" si="11"/>
        <v>ECOLE DE L'AIR</v>
      </c>
      <c r="E27" s="121" t="str">
        <f t="shared" ca="1" si="12"/>
        <v/>
      </c>
      <c r="F27" s="112">
        <f t="shared" ref="F27:U34" ca="1" si="14">IF($C27="","",VLOOKUP($A27,$B$5:$Z$18,COLUMN()-1,FALSE))</f>
        <v>1</v>
      </c>
      <c r="G27" s="113">
        <f t="shared" ca="1" si="14"/>
        <v>22</v>
      </c>
      <c r="H27" s="112">
        <f t="shared" ca="1" si="14"/>
        <v>10</v>
      </c>
      <c r="I27" s="113">
        <f t="shared" ca="1" si="14"/>
        <v>6</v>
      </c>
      <c r="J27" s="112" t="str">
        <f t="shared" ca="1" si="14"/>
        <v/>
      </c>
      <c r="K27" s="113" t="str">
        <f t="shared" ca="1" si="14"/>
        <v>0</v>
      </c>
      <c r="L27" s="112" t="str">
        <f t="shared" ca="1" si="14"/>
        <v/>
      </c>
      <c r="M27" s="113" t="str">
        <f t="shared" ca="1" si="14"/>
        <v>0</v>
      </c>
      <c r="N27" s="112" t="str">
        <f t="shared" ca="1" si="14"/>
        <v/>
      </c>
      <c r="O27" s="113" t="str">
        <f t="shared" ca="1" si="14"/>
        <v>0</v>
      </c>
      <c r="P27" s="112" t="str">
        <f t="shared" ca="1" si="14"/>
        <v/>
      </c>
      <c r="Q27" s="113" t="str">
        <f t="shared" ca="1" si="14"/>
        <v>0</v>
      </c>
      <c r="R27" s="112" t="str">
        <f t="shared" ca="1" si="14"/>
        <v/>
      </c>
      <c r="S27" s="113" t="str">
        <f t="shared" ca="1" si="14"/>
        <v>0</v>
      </c>
      <c r="T27" s="112" t="str">
        <f t="shared" ca="1" si="14"/>
        <v/>
      </c>
      <c r="U27" s="113" t="str">
        <f t="shared" ca="1" si="14"/>
        <v>0</v>
      </c>
      <c r="V27" s="112" t="str">
        <f t="shared" ref="V27:Z34" ca="1" si="15">IF($C27="","",VLOOKUP($A27,$B$5:$Z$18,COLUMN()-1,FALSE))</f>
        <v/>
      </c>
      <c r="W27" s="113" t="str">
        <f t="shared" ca="1" si="15"/>
        <v>0</v>
      </c>
      <c r="X27" s="112" t="str">
        <f t="shared" ca="1" si="15"/>
        <v/>
      </c>
      <c r="Y27" s="113" t="str">
        <f t="shared" ca="1" si="15"/>
        <v>0</v>
      </c>
      <c r="Z27" s="92">
        <f t="shared" ca="1" si="15"/>
        <v>28</v>
      </c>
    </row>
    <row r="28" spans="1:28" ht="18.600000000000001" x14ac:dyDescent="0.35">
      <c r="A28" s="20">
        <v>8</v>
      </c>
      <c r="B28" s="20">
        <f t="shared" ca="1" si="10"/>
        <v>8</v>
      </c>
      <c r="C28" s="20">
        <f t="shared" ca="1" si="7"/>
        <v>3</v>
      </c>
      <c r="D28" s="7" t="str">
        <f t="shared" ca="1" si="11"/>
        <v>BASTIDE SALETTE 1</v>
      </c>
      <c r="E28" s="121" t="str">
        <f t="shared" ca="1" si="12"/>
        <v/>
      </c>
      <c r="F28" s="112">
        <f t="shared" ca="1" si="14"/>
        <v>7</v>
      </c>
      <c r="G28" s="113">
        <f t="shared" ca="1" si="14"/>
        <v>10</v>
      </c>
      <c r="H28" s="112">
        <f t="shared" ca="1" si="14"/>
        <v>6</v>
      </c>
      <c r="I28" s="113">
        <f t="shared" ca="1" si="14"/>
        <v>14</v>
      </c>
      <c r="J28" s="112" t="str">
        <f t="shared" ca="1" si="14"/>
        <v/>
      </c>
      <c r="K28" s="113" t="str">
        <f t="shared" ca="1" si="14"/>
        <v>0</v>
      </c>
      <c r="L28" s="112" t="str">
        <f t="shared" ca="1" si="14"/>
        <v/>
      </c>
      <c r="M28" s="113" t="str">
        <f t="shared" ca="1" si="14"/>
        <v>0</v>
      </c>
      <c r="N28" s="112" t="str">
        <f t="shared" ca="1" si="14"/>
        <v/>
      </c>
      <c r="O28" s="113" t="str">
        <f t="shared" ca="1" si="14"/>
        <v>0</v>
      </c>
      <c r="P28" s="112" t="str">
        <f t="shared" ca="1" si="14"/>
        <v/>
      </c>
      <c r="Q28" s="113" t="str">
        <f t="shared" ca="1" si="14"/>
        <v>0</v>
      </c>
      <c r="R28" s="112" t="str">
        <f t="shared" ca="1" si="14"/>
        <v/>
      </c>
      <c r="S28" s="113" t="str">
        <f t="shared" ca="1" si="14"/>
        <v>0</v>
      </c>
      <c r="T28" s="112" t="str">
        <f t="shared" ca="1" si="14"/>
        <v/>
      </c>
      <c r="U28" s="113" t="str">
        <f t="shared" ca="1" si="14"/>
        <v>0</v>
      </c>
      <c r="V28" s="112" t="str">
        <f t="shared" ca="1" si="15"/>
        <v/>
      </c>
      <c r="W28" s="113" t="str">
        <f t="shared" ca="1" si="15"/>
        <v>0</v>
      </c>
      <c r="X28" s="112" t="str">
        <f t="shared" ca="1" si="15"/>
        <v/>
      </c>
      <c r="Y28" s="113" t="str">
        <f t="shared" ca="1" si="15"/>
        <v>0</v>
      </c>
      <c r="Z28" s="92">
        <f t="shared" ca="1" si="15"/>
        <v>24</v>
      </c>
    </row>
    <row r="29" spans="1:28" ht="18.600000000000001" x14ac:dyDescent="0.35">
      <c r="A29" s="20">
        <v>9</v>
      </c>
      <c r="B29" s="20">
        <f t="shared" ca="1" si="10"/>
        <v>9</v>
      </c>
      <c r="C29" s="20">
        <f t="shared" ca="1" si="7"/>
        <v>6</v>
      </c>
      <c r="D29" s="7" t="str">
        <f t="shared" ca="1" si="11"/>
        <v>TRAINING CENTER 1</v>
      </c>
      <c r="E29" s="121" t="str">
        <f t="shared" ca="1" si="12"/>
        <v/>
      </c>
      <c r="F29" s="112">
        <f t="shared" ca="1" si="14"/>
        <v>10</v>
      </c>
      <c r="G29" s="113">
        <f t="shared" ca="1" si="14"/>
        <v>4</v>
      </c>
      <c r="H29" s="112">
        <f t="shared" ca="1" si="14"/>
        <v>7</v>
      </c>
      <c r="I29" s="113">
        <f t="shared" ca="1" si="14"/>
        <v>11</v>
      </c>
      <c r="J29" s="112" t="str">
        <f t="shared" ca="1" si="14"/>
        <v/>
      </c>
      <c r="K29" s="113" t="str">
        <f t="shared" ca="1" si="14"/>
        <v>0</v>
      </c>
      <c r="L29" s="112" t="str">
        <f t="shared" ca="1" si="14"/>
        <v/>
      </c>
      <c r="M29" s="113" t="str">
        <f t="shared" ca="1" si="14"/>
        <v>0</v>
      </c>
      <c r="N29" s="112" t="str">
        <f t="shared" ca="1" si="14"/>
        <v/>
      </c>
      <c r="O29" s="113" t="str">
        <f t="shared" ca="1" si="14"/>
        <v>0</v>
      </c>
      <c r="P29" s="112" t="str">
        <f t="shared" ca="1" si="14"/>
        <v/>
      </c>
      <c r="Q29" s="113" t="str">
        <f t="shared" ca="1" si="14"/>
        <v>0</v>
      </c>
      <c r="R29" s="112" t="str">
        <f t="shared" ca="1" si="14"/>
        <v/>
      </c>
      <c r="S29" s="113" t="str">
        <f t="shared" ca="1" si="14"/>
        <v>0</v>
      </c>
      <c r="T29" s="112" t="str">
        <f t="shared" ca="1" si="14"/>
        <v/>
      </c>
      <c r="U29" s="113" t="str">
        <f t="shared" ca="1" si="14"/>
        <v>0</v>
      </c>
      <c r="V29" s="112" t="str">
        <f t="shared" ca="1" si="15"/>
        <v/>
      </c>
      <c r="W29" s="113" t="str">
        <f t="shared" ca="1" si="15"/>
        <v>0</v>
      </c>
      <c r="X29" s="112" t="str">
        <f t="shared" ca="1" si="15"/>
        <v/>
      </c>
      <c r="Y29" s="113" t="str">
        <f t="shared" ca="1" si="15"/>
        <v>0</v>
      </c>
      <c r="Z29" s="92">
        <f t="shared" ca="1" si="15"/>
        <v>15</v>
      </c>
    </row>
    <row r="30" spans="1:28" ht="18.600000000000001" x14ac:dyDescent="0.35">
      <c r="A30" s="20">
        <v>10</v>
      </c>
      <c r="B30" s="20">
        <f t="shared" ca="1" si="10"/>
        <v>10</v>
      </c>
      <c r="C30" s="20">
        <f t="shared" ca="1" si="7"/>
        <v>12</v>
      </c>
      <c r="D30" s="7" t="str">
        <f t="shared" ca="1" si="11"/>
        <v>COTE BLEUE</v>
      </c>
      <c r="E30" s="121" t="str">
        <f t="shared" ca="1" si="12"/>
        <v/>
      </c>
      <c r="F30" s="112">
        <f t="shared" ca="1" si="14"/>
        <v>12</v>
      </c>
      <c r="G30" s="113">
        <f t="shared" ca="1" si="14"/>
        <v>0</v>
      </c>
      <c r="H30" s="112">
        <f t="shared" ca="1" si="14"/>
        <v>9</v>
      </c>
      <c r="I30" s="113">
        <f t="shared" ca="1" si="14"/>
        <v>8</v>
      </c>
      <c r="J30" s="112" t="str">
        <f t="shared" ca="1" si="14"/>
        <v/>
      </c>
      <c r="K30" s="113" t="str">
        <f t="shared" ca="1" si="14"/>
        <v>0</v>
      </c>
      <c r="L30" s="112" t="str">
        <f t="shared" ca="1" si="14"/>
        <v/>
      </c>
      <c r="M30" s="113" t="str">
        <f t="shared" ca="1" si="14"/>
        <v>0</v>
      </c>
      <c r="N30" s="112" t="str">
        <f t="shared" ca="1" si="14"/>
        <v/>
      </c>
      <c r="O30" s="113" t="str">
        <f t="shared" ca="1" si="14"/>
        <v>0</v>
      </c>
      <c r="P30" s="112" t="str">
        <f t="shared" ca="1" si="14"/>
        <v/>
      </c>
      <c r="Q30" s="113" t="str">
        <f t="shared" ca="1" si="14"/>
        <v>0</v>
      </c>
      <c r="R30" s="112" t="str">
        <f t="shared" ca="1" si="14"/>
        <v/>
      </c>
      <c r="S30" s="113" t="str">
        <f t="shared" ca="1" si="14"/>
        <v>0</v>
      </c>
      <c r="T30" s="112" t="str">
        <f t="shared" ca="1" si="14"/>
        <v/>
      </c>
      <c r="U30" s="113" t="str">
        <f t="shared" ca="1" si="14"/>
        <v>0</v>
      </c>
      <c r="V30" s="112" t="str">
        <f t="shared" ca="1" si="15"/>
        <v/>
      </c>
      <c r="W30" s="113" t="str">
        <f t="shared" ca="1" si="15"/>
        <v>0</v>
      </c>
      <c r="X30" s="112" t="str">
        <f t="shared" ca="1" si="15"/>
        <v/>
      </c>
      <c r="Y30" s="113" t="str">
        <f t="shared" ca="1" si="15"/>
        <v>0</v>
      </c>
      <c r="Z30" s="92">
        <f t="shared" ca="1" si="15"/>
        <v>8</v>
      </c>
    </row>
    <row r="31" spans="1:28" ht="18.600000000000001" x14ac:dyDescent="0.35">
      <c r="A31" s="20">
        <v>11</v>
      </c>
      <c r="B31" s="20">
        <f t="shared" ca="1" si="10"/>
        <v>11</v>
      </c>
      <c r="C31" s="20">
        <f t="shared" ca="1" si="7"/>
        <v>9</v>
      </c>
      <c r="D31" s="7" t="str">
        <f t="shared" ca="1" si="11"/>
        <v>CHÂTEAU L ARC</v>
      </c>
      <c r="E31" s="121" t="str">
        <f t="shared" ca="1" si="12"/>
        <v/>
      </c>
      <c r="F31" s="112">
        <f t="shared" ca="1" si="14"/>
        <v>9</v>
      </c>
      <c r="G31" s="113">
        <f t="shared" ca="1" si="14"/>
        <v>6</v>
      </c>
      <c r="H31" s="112">
        <f t="shared" ca="1" si="14"/>
        <v>13</v>
      </c>
      <c r="I31" s="113">
        <f t="shared" ca="1" si="14"/>
        <v>0</v>
      </c>
      <c r="J31" s="112" t="str">
        <f t="shared" ca="1" si="14"/>
        <v/>
      </c>
      <c r="K31" s="113" t="str">
        <f t="shared" ca="1" si="14"/>
        <v>0</v>
      </c>
      <c r="L31" s="112" t="str">
        <f t="shared" ca="1" si="14"/>
        <v/>
      </c>
      <c r="M31" s="113" t="str">
        <f t="shared" ca="1" si="14"/>
        <v>0</v>
      </c>
      <c r="N31" s="112" t="str">
        <f t="shared" ca="1" si="14"/>
        <v/>
      </c>
      <c r="O31" s="113" t="str">
        <f t="shared" ca="1" si="14"/>
        <v>0</v>
      </c>
      <c r="P31" s="112" t="str">
        <f t="shared" ca="1" si="14"/>
        <v/>
      </c>
      <c r="Q31" s="113" t="str">
        <f t="shared" ca="1" si="14"/>
        <v>0</v>
      </c>
      <c r="R31" s="112" t="str">
        <f t="shared" ca="1" si="14"/>
        <v/>
      </c>
      <c r="S31" s="113" t="str">
        <f t="shared" ca="1" si="14"/>
        <v>0</v>
      </c>
      <c r="T31" s="112" t="str">
        <f t="shared" ca="1" si="14"/>
        <v/>
      </c>
      <c r="U31" s="113" t="str">
        <f t="shared" ca="1" si="14"/>
        <v>0</v>
      </c>
      <c r="V31" s="112" t="str">
        <f t="shared" ca="1" si="15"/>
        <v/>
      </c>
      <c r="W31" s="113" t="str">
        <f t="shared" ca="1" si="15"/>
        <v>0</v>
      </c>
      <c r="X31" s="112" t="str">
        <f t="shared" ca="1" si="15"/>
        <v/>
      </c>
      <c r="Y31" s="113" t="str">
        <f t="shared" ca="1" si="15"/>
        <v>0</v>
      </c>
      <c r="Z31" s="92">
        <f t="shared" ca="1" si="15"/>
        <v>6</v>
      </c>
    </row>
    <row r="32" spans="1:28" ht="18.75" x14ac:dyDescent="0.25">
      <c r="A32" s="20">
        <v>12</v>
      </c>
      <c r="B32" s="20">
        <f t="shared" ca="1" si="10"/>
        <v>12</v>
      </c>
      <c r="C32" s="20">
        <f t="shared" ca="1" si="7"/>
        <v>13</v>
      </c>
      <c r="D32" s="7" t="str">
        <f t="shared" ca="1" si="11"/>
        <v>AIX EN PROVENCE</v>
      </c>
      <c r="E32" s="121" t="str">
        <f t="shared" ca="1" si="12"/>
        <v/>
      </c>
      <c r="F32" s="112" t="str">
        <f t="shared" ca="1" si="14"/>
        <v/>
      </c>
      <c r="G32" s="113" t="str">
        <f t="shared" ca="1" si="14"/>
        <v>0</v>
      </c>
      <c r="H32" s="112">
        <f t="shared" ca="1" si="14"/>
        <v>11</v>
      </c>
      <c r="I32" s="113">
        <f t="shared" ca="1" si="14"/>
        <v>4</v>
      </c>
      <c r="J32" s="112" t="str">
        <f t="shared" ca="1" si="14"/>
        <v/>
      </c>
      <c r="K32" s="113" t="str">
        <f t="shared" ca="1" si="14"/>
        <v>0</v>
      </c>
      <c r="L32" s="112" t="str">
        <f t="shared" ca="1" si="14"/>
        <v/>
      </c>
      <c r="M32" s="113" t="str">
        <f t="shared" ca="1" si="14"/>
        <v>0</v>
      </c>
      <c r="N32" s="112" t="str">
        <f t="shared" ca="1" si="14"/>
        <v/>
      </c>
      <c r="O32" s="113" t="str">
        <f t="shared" ca="1" si="14"/>
        <v>0</v>
      </c>
      <c r="P32" s="112" t="str">
        <f t="shared" ca="1" si="14"/>
        <v/>
      </c>
      <c r="Q32" s="113" t="str">
        <f t="shared" ca="1" si="14"/>
        <v>0</v>
      </c>
      <c r="R32" s="112" t="str">
        <f t="shared" ca="1" si="14"/>
        <v/>
      </c>
      <c r="S32" s="113" t="str">
        <f t="shared" ca="1" si="14"/>
        <v>0</v>
      </c>
      <c r="T32" s="112" t="str">
        <f t="shared" ca="1" si="14"/>
        <v/>
      </c>
      <c r="U32" s="113" t="str">
        <f t="shared" ca="1" si="14"/>
        <v>0</v>
      </c>
      <c r="V32" s="112" t="str">
        <f t="shared" ca="1" si="15"/>
        <v/>
      </c>
      <c r="W32" s="113" t="str">
        <f t="shared" ca="1" si="15"/>
        <v>0</v>
      </c>
      <c r="X32" s="112" t="str">
        <f t="shared" ca="1" si="15"/>
        <v/>
      </c>
      <c r="Y32" s="113" t="str">
        <f t="shared" ca="1" si="15"/>
        <v>0</v>
      </c>
      <c r="Z32" s="92">
        <f t="shared" ca="1" si="15"/>
        <v>4</v>
      </c>
    </row>
    <row r="33" spans="1:26" ht="18.75" x14ac:dyDescent="0.25">
      <c r="A33" s="20">
        <v>13</v>
      </c>
      <c r="B33" s="20">
        <f t="shared" ca="1" si="10"/>
        <v>13</v>
      </c>
      <c r="C33" s="20">
        <f t="shared" ca="1" si="7"/>
        <v>14</v>
      </c>
      <c r="D33" s="7" t="str">
        <f t="shared" ca="1" si="11"/>
        <v>CABRE D'OR</v>
      </c>
      <c r="E33" s="121" t="str">
        <f t="shared" ca="1" si="12"/>
        <v/>
      </c>
      <c r="F33" s="112" t="str">
        <f t="shared" ca="1" si="14"/>
        <v/>
      </c>
      <c r="G33" s="113" t="str">
        <f t="shared" ca="1" si="14"/>
        <v>0</v>
      </c>
      <c r="H33" s="112">
        <f t="shared" ca="1" si="14"/>
        <v>12</v>
      </c>
      <c r="I33" s="113">
        <f t="shared" ca="1" si="14"/>
        <v>2</v>
      </c>
      <c r="J33" s="112" t="str">
        <f t="shared" ca="1" si="14"/>
        <v/>
      </c>
      <c r="K33" s="113" t="str">
        <f t="shared" ca="1" si="14"/>
        <v>0</v>
      </c>
      <c r="L33" s="112" t="str">
        <f t="shared" ca="1" si="14"/>
        <v/>
      </c>
      <c r="M33" s="113" t="str">
        <f t="shared" ca="1" si="14"/>
        <v>0</v>
      </c>
      <c r="N33" s="112" t="str">
        <f t="shared" ca="1" si="14"/>
        <v/>
      </c>
      <c r="O33" s="113" t="str">
        <f t="shared" ca="1" si="14"/>
        <v>0</v>
      </c>
      <c r="P33" s="112" t="str">
        <f t="shared" ca="1" si="14"/>
        <v/>
      </c>
      <c r="Q33" s="113" t="str">
        <f t="shared" ca="1" si="14"/>
        <v>0</v>
      </c>
      <c r="R33" s="112" t="str">
        <f t="shared" ca="1" si="14"/>
        <v/>
      </c>
      <c r="S33" s="113" t="str">
        <f t="shared" ca="1" si="14"/>
        <v>0</v>
      </c>
      <c r="T33" s="112" t="str">
        <f t="shared" ca="1" si="14"/>
        <v/>
      </c>
      <c r="U33" s="113" t="str">
        <f t="shared" ca="1" si="14"/>
        <v>0</v>
      </c>
      <c r="V33" s="112" t="str">
        <f t="shared" ca="1" si="15"/>
        <v/>
      </c>
      <c r="W33" s="113" t="str">
        <f t="shared" ca="1" si="15"/>
        <v>0</v>
      </c>
      <c r="X33" s="112" t="str">
        <f t="shared" ca="1" si="15"/>
        <v/>
      </c>
      <c r="Y33" s="113" t="str">
        <f t="shared" ca="1" si="15"/>
        <v>0</v>
      </c>
      <c r="Z33" s="92">
        <f t="shared" ca="1" si="15"/>
        <v>2</v>
      </c>
    </row>
    <row r="34" spans="1:26" ht="18.75" x14ac:dyDescent="0.25">
      <c r="A34" s="20">
        <v>14</v>
      </c>
      <c r="B34" s="20">
        <f t="shared" ca="1" si="10"/>
        <v>13</v>
      </c>
      <c r="C34" s="20">
        <f ca="1">IF(D34="","",VLOOKUP($A34,$B$5:$Z$18,COLUMN()+1,FALSE))</f>
        <v>11</v>
      </c>
      <c r="D34" s="7" t="str">
        <f t="shared" ca="1" si="11"/>
        <v>TRAINING CENTER 2</v>
      </c>
      <c r="E34" s="121" t="str">
        <f t="shared" ca="1" si="12"/>
        <v>Ex aequo</v>
      </c>
      <c r="F34" s="112">
        <f t="shared" ca="1" si="14"/>
        <v>11</v>
      </c>
      <c r="G34" s="113">
        <f t="shared" ca="1" si="14"/>
        <v>2</v>
      </c>
      <c r="H34" s="112" t="str">
        <f t="shared" ca="1" si="14"/>
        <v/>
      </c>
      <c r="I34" s="113" t="str">
        <f t="shared" ca="1" si="14"/>
        <v>0</v>
      </c>
      <c r="J34" s="112" t="str">
        <f t="shared" ca="1" si="14"/>
        <v/>
      </c>
      <c r="K34" s="113" t="str">
        <f t="shared" ca="1" si="14"/>
        <v>0</v>
      </c>
      <c r="L34" s="112" t="str">
        <f t="shared" ca="1" si="14"/>
        <v/>
      </c>
      <c r="M34" s="113" t="str">
        <f t="shared" ca="1" si="14"/>
        <v>0</v>
      </c>
      <c r="N34" s="112" t="str">
        <f t="shared" ca="1" si="14"/>
        <v/>
      </c>
      <c r="O34" s="113" t="str">
        <f t="shared" ca="1" si="14"/>
        <v>0</v>
      </c>
      <c r="P34" s="112" t="str">
        <f t="shared" ca="1" si="14"/>
        <v/>
      </c>
      <c r="Q34" s="113" t="str">
        <f t="shared" ca="1" si="14"/>
        <v>0</v>
      </c>
      <c r="R34" s="112" t="str">
        <f t="shared" ca="1" si="14"/>
        <v/>
      </c>
      <c r="S34" s="113" t="str">
        <f t="shared" ca="1" si="14"/>
        <v>0</v>
      </c>
      <c r="T34" s="112" t="str">
        <f t="shared" ca="1" si="14"/>
        <v/>
      </c>
      <c r="U34" s="113" t="str">
        <f t="shared" ca="1" si="14"/>
        <v>0</v>
      </c>
      <c r="V34" s="112" t="str">
        <f t="shared" ca="1" si="15"/>
        <v/>
      </c>
      <c r="W34" s="113" t="str">
        <f t="shared" ca="1" si="15"/>
        <v>0</v>
      </c>
      <c r="X34" s="112" t="str">
        <f t="shared" ca="1" si="15"/>
        <v/>
      </c>
      <c r="Y34" s="113" t="str">
        <f t="shared" ca="1" si="15"/>
        <v>0</v>
      </c>
      <c r="Z34" s="92">
        <f t="shared" ca="1" si="15"/>
        <v>2</v>
      </c>
    </row>
    <row r="35" spans="1:26" x14ac:dyDescent="0.25">
      <c r="A35" s="6"/>
      <c r="B35" s="6"/>
    </row>
    <row r="36" spans="1:26" x14ac:dyDescent="0.25">
      <c r="A36" s="6"/>
      <c r="B36" s="6"/>
      <c r="D36" s="129"/>
    </row>
    <row r="37" spans="1:26" x14ac:dyDescent="0.25">
      <c r="A37" s="6"/>
      <c r="B37" s="6"/>
    </row>
    <row r="38" spans="1:26" x14ac:dyDescent="0.25">
      <c r="A38" s="6"/>
      <c r="B38" s="6"/>
    </row>
    <row r="39" spans="1:26" x14ac:dyDescent="0.25">
      <c r="A39" s="6"/>
      <c r="B39" s="6"/>
    </row>
    <row r="40" spans="1:26" x14ac:dyDescent="0.25">
      <c r="A40" s="6"/>
      <c r="B40" s="6"/>
    </row>
    <row r="41" spans="1:26" x14ac:dyDescent="0.25">
      <c r="A41" s="6"/>
      <c r="B41" s="6"/>
    </row>
    <row r="42" spans="1:26" x14ac:dyDescent="0.25">
      <c r="A42" s="6"/>
      <c r="B42" s="6"/>
    </row>
  </sheetData>
  <sheetProtection sheet="1" selectLockedCells="1"/>
  <sortState ref="F4:AT25">
    <sortCondition ref="Z4:Z25"/>
  </sortState>
  <mergeCells count="14">
    <mergeCell ref="A3:A4"/>
    <mergeCell ref="F3:G3"/>
    <mergeCell ref="D1:Z2"/>
    <mergeCell ref="D3:E3"/>
    <mergeCell ref="H3:I3"/>
    <mergeCell ref="J3:K3"/>
    <mergeCell ref="L3:M3"/>
    <mergeCell ref="N3:O3"/>
    <mergeCell ref="P3:Q3"/>
    <mergeCell ref="R3:S3"/>
    <mergeCell ref="T3:U3"/>
    <mergeCell ref="V3:W3"/>
    <mergeCell ref="X3:Y3"/>
    <mergeCell ref="B3:B4"/>
  </mergeCells>
  <phoneticPr fontId="14" type="noConversion"/>
  <pageMargins left="0.25" right="0.25" top="0.28999999999999998" bottom="0.26" header="0.21" footer="0.14000000000000001"/>
  <pageSetup paperSize="9" scale="70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32"/>
  <sheetViews>
    <sheetView workbookViewId="0">
      <pane xSplit="3" ySplit="3" topLeftCell="P4" activePane="bottomRight" state="frozen"/>
      <selection pane="topRight" activeCell="D1" sqref="D1"/>
      <selection pane="bottomLeft" activeCell="A4" sqref="A4"/>
      <selection pane="bottomRight" activeCell="A2" sqref="A2:C2"/>
    </sheetView>
  </sheetViews>
  <sheetFormatPr baseColWidth="10" defaultRowHeight="15" x14ac:dyDescent="0.25"/>
  <cols>
    <col min="3" max="3" width="14.7109375" customWidth="1"/>
    <col min="4" max="4" width="6.140625" style="14" hidden="1" customWidth="1"/>
    <col min="5" max="5" width="4.7109375" style="14" hidden="1" customWidth="1"/>
    <col min="6" max="6" width="6" style="14" hidden="1" customWidth="1"/>
    <col min="7" max="7" width="4.7109375" style="14" hidden="1" customWidth="1"/>
    <col min="8" max="8" width="6.140625" style="14" hidden="1" customWidth="1"/>
    <col min="9" max="9" width="4.7109375" style="14" hidden="1" customWidth="1"/>
    <col min="10" max="10" width="4.42578125" style="14" hidden="1" customWidth="1"/>
    <col min="11" max="11" width="4.7109375" style="14" hidden="1" customWidth="1"/>
    <col min="12" max="12" width="6.140625" style="14" hidden="1" customWidth="1"/>
    <col min="13" max="14" width="4.42578125" style="14" hidden="1" customWidth="1"/>
    <col min="15" max="15" width="3.7109375" style="14" hidden="1" customWidth="1"/>
    <col min="16" max="16" width="8.28515625" style="4" customWidth="1"/>
    <col min="17" max="17" width="4.7109375" style="4" customWidth="1"/>
    <col min="18" max="18" width="8" style="4" customWidth="1"/>
    <col min="19" max="19" width="4.7109375" style="4" customWidth="1"/>
    <col min="20" max="20" width="8" style="4" customWidth="1"/>
    <col min="21" max="21" width="4.7109375" style="4" customWidth="1"/>
    <col min="22" max="22" width="7.42578125" style="4" customWidth="1"/>
    <col min="23" max="23" width="4.7109375" style="4" customWidth="1"/>
    <col min="24" max="24" width="5.42578125" style="4" customWidth="1"/>
    <col min="25" max="25" width="6.28515625" style="4" customWidth="1"/>
    <col min="26" max="26" width="5" style="4" customWidth="1"/>
    <col min="27" max="27" width="4" style="4" customWidth="1"/>
    <col min="28" max="28" width="10.42578125" style="4" customWidth="1"/>
    <col min="29" max="29" width="4.7109375" style="4" customWidth="1"/>
    <col min="30" max="30" width="8.42578125" style="4" hidden="1" customWidth="1"/>
    <col min="31" max="31" width="5.140625" style="4" hidden="1" customWidth="1"/>
    <col min="32" max="32" width="9" style="4" customWidth="1"/>
    <col min="33" max="33" width="5.42578125" style="4" customWidth="1"/>
    <col min="34" max="34" width="3.7109375" style="4" customWidth="1"/>
    <col min="35" max="35" width="6" style="4" customWidth="1"/>
    <col min="36" max="36" width="10.85546875" style="14" hidden="1" customWidth="1"/>
    <col min="37" max="37" width="7.140625" style="14" hidden="1" customWidth="1"/>
    <col min="38" max="38" width="4.7109375" style="1" hidden="1" customWidth="1"/>
    <col min="39" max="40" width="15.85546875" style="1" hidden="1" customWidth="1"/>
    <col min="41" max="42" width="4.7109375" style="1" hidden="1" customWidth="1"/>
    <col min="43" max="44" width="5" style="1" hidden="1" customWidth="1"/>
    <col min="45" max="45" width="3.42578125" style="1" hidden="1" customWidth="1"/>
    <col min="46" max="46" width="4.7109375" customWidth="1"/>
    <col min="47" max="48" width="4.42578125" customWidth="1"/>
    <col min="49" max="49" width="4" bestFit="1" customWidth="1"/>
    <col min="50" max="50" width="10.85546875" style="6" bestFit="1" customWidth="1"/>
    <col min="51" max="51" width="5.140625" customWidth="1"/>
    <col min="52" max="52" width="5.42578125" customWidth="1"/>
    <col min="53" max="53" width="5.28515625" customWidth="1"/>
  </cols>
  <sheetData>
    <row r="1" spans="1:53" ht="36" x14ac:dyDescent="0.8">
      <c r="A1" s="166" t="s">
        <v>11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  <c r="O1" s="166"/>
      <c r="P1" s="166"/>
      <c r="Q1" s="166"/>
      <c r="R1" s="166"/>
      <c r="S1" s="166"/>
      <c r="T1" s="166"/>
      <c r="U1" s="166"/>
      <c r="V1" s="166"/>
      <c r="W1" s="166"/>
      <c r="X1" s="166"/>
      <c r="Y1" s="166"/>
      <c r="Z1" s="166"/>
      <c r="AA1" s="166"/>
      <c r="AB1" s="166"/>
      <c r="AC1" s="166"/>
      <c r="AD1" s="166"/>
      <c r="AE1" s="166"/>
      <c r="AF1" s="166"/>
      <c r="AG1" s="166"/>
      <c r="AH1" s="166"/>
      <c r="AI1" s="166"/>
      <c r="AJ1" s="166"/>
      <c r="AK1" s="166"/>
      <c r="AL1" s="166"/>
      <c r="AM1" s="166"/>
      <c r="AN1" s="166"/>
      <c r="AO1" s="166"/>
      <c r="AP1" s="166"/>
      <c r="AQ1" s="166"/>
      <c r="AR1" s="166"/>
      <c r="AS1" s="166"/>
      <c r="AT1" s="166"/>
      <c r="AU1" s="166"/>
      <c r="AV1" s="166"/>
      <c r="AW1" s="166"/>
    </row>
    <row r="2" spans="1:53" ht="15.75" x14ac:dyDescent="0.25">
      <c r="A2" s="178"/>
      <c r="B2" s="178"/>
      <c r="C2" s="178"/>
      <c r="D2" s="167" t="s">
        <v>3</v>
      </c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9"/>
      <c r="P2" s="170" t="s">
        <v>2</v>
      </c>
      <c r="Q2" s="171"/>
      <c r="R2" s="171"/>
      <c r="S2" s="171"/>
      <c r="T2" s="171"/>
      <c r="U2" s="171"/>
      <c r="V2" s="171"/>
      <c r="W2" s="171"/>
      <c r="X2" s="171"/>
      <c r="Y2" s="171"/>
      <c r="Z2" s="171"/>
      <c r="AA2" s="172"/>
      <c r="AB2" s="175" t="s">
        <v>6</v>
      </c>
      <c r="AC2" s="176"/>
      <c r="AD2" s="176"/>
      <c r="AE2" s="176"/>
      <c r="AF2" s="176"/>
      <c r="AG2" s="176"/>
      <c r="AH2" s="176"/>
      <c r="AI2" s="177"/>
      <c r="AJ2" s="160" t="s">
        <v>5</v>
      </c>
      <c r="AK2" s="161"/>
      <c r="AL2" s="161"/>
      <c r="AM2" s="161"/>
      <c r="AN2" s="161"/>
      <c r="AO2" s="161"/>
      <c r="AP2" s="161"/>
      <c r="AQ2" s="161"/>
      <c r="AR2" s="161"/>
      <c r="AS2" s="162"/>
      <c r="AT2" s="154" t="s">
        <v>25</v>
      </c>
      <c r="AU2" s="155"/>
      <c r="AV2" s="155"/>
      <c r="AW2" s="156"/>
      <c r="AX2" s="147" t="s">
        <v>26</v>
      </c>
      <c r="AY2" s="147"/>
      <c r="AZ2" s="147"/>
      <c r="BA2" s="147"/>
    </row>
    <row r="3" spans="1:53" ht="15" customHeight="1" x14ac:dyDescent="0.35">
      <c r="A3" s="178"/>
      <c r="B3" s="178"/>
      <c r="C3" s="178"/>
      <c r="D3" s="179"/>
      <c r="E3" s="180"/>
      <c r="F3" s="22"/>
      <c r="G3" s="22"/>
      <c r="H3" s="22"/>
      <c r="I3" s="22"/>
      <c r="J3" s="22"/>
      <c r="K3" s="22"/>
      <c r="L3" s="184"/>
      <c r="M3" s="184"/>
      <c r="N3" s="184"/>
      <c r="O3" s="185"/>
      <c r="P3" s="43"/>
      <c r="Q3" s="30"/>
      <c r="R3" s="30"/>
      <c r="S3" s="30"/>
      <c r="T3" s="30"/>
      <c r="U3" s="30"/>
      <c r="V3" s="30"/>
      <c r="W3" s="30"/>
      <c r="X3" s="182"/>
      <c r="Y3" s="182"/>
      <c r="Z3" s="182"/>
      <c r="AA3" s="183"/>
      <c r="AB3" s="181"/>
      <c r="AC3" s="173"/>
      <c r="AD3" s="173"/>
      <c r="AE3" s="173"/>
      <c r="AF3" s="173"/>
      <c r="AG3" s="173"/>
      <c r="AH3" s="173"/>
      <c r="AI3" s="174"/>
      <c r="AJ3" s="152"/>
      <c r="AK3" s="153"/>
      <c r="AL3" s="153"/>
      <c r="AM3" s="153"/>
      <c r="AN3" s="153"/>
      <c r="AO3" s="153"/>
      <c r="AP3" s="153"/>
      <c r="AQ3" s="153"/>
      <c r="AR3" s="153"/>
      <c r="AS3" s="56"/>
      <c r="AT3" s="157"/>
      <c r="AU3" s="158"/>
      <c r="AV3" s="158"/>
      <c r="AW3" s="159"/>
      <c r="AX3" s="163">
        <v>41679</v>
      </c>
      <c r="AY3" s="164"/>
      <c r="AZ3" s="164"/>
      <c r="BA3" s="165"/>
    </row>
    <row r="4" spans="1:53" ht="48.75" customHeight="1" x14ac:dyDescent="0.25">
      <c r="A4" s="18" t="s">
        <v>4</v>
      </c>
      <c r="B4" s="18" t="s">
        <v>0</v>
      </c>
      <c r="C4" s="19" t="s">
        <v>1</v>
      </c>
      <c r="D4" s="23" t="s">
        <v>98</v>
      </c>
      <c r="E4" s="24" t="s">
        <v>7</v>
      </c>
      <c r="F4" s="23" t="s">
        <v>97</v>
      </c>
      <c r="G4" s="24" t="s">
        <v>7</v>
      </c>
      <c r="H4" s="23" t="s">
        <v>18</v>
      </c>
      <c r="I4" s="24" t="s">
        <v>7</v>
      </c>
      <c r="J4" s="23" t="s">
        <v>17</v>
      </c>
      <c r="K4" s="24" t="s">
        <v>7</v>
      </c>
      <c r="L4" s="25" t="s">
        <v>20</v>
      </c>
      <c r="M4" s="25" t="s">
        <v>9</v>
      </c>
      <c r="N4" s="141" t="s">
        <v>93</v>
      </c>
      <c r="O4" s="142"/>
      <c r="P4" s="31" t="s">
        <v>13</v>
      </c>
      <c r="Q4" s="32" t="s">
        <v>7</v>
      </c>
      <c r="R4" s="31" t="s">
        <v>14</v>
      </c>
      <c r="S4" s="32" t="s">
        <v>7</v>
      </c>
      <c r="T4" s="31" t="s">
        <v>15</v>
      </c>
      <c r="U4" s="32" t="s">
        <v>7</v>
      </c>
      <c r="V4" s="31" t="s">
        <v>16</v>
      </c>
      <c r="W4" s="33" t="s">
        <v>7</v>
      </c>
      <c r="X4" s="34" t="s">
        <v>20</v>
      </c>
      <c r="Y4" s="35" t="s">
        <v>9</v>
      </c>
      <c r="Z4" s="139" t="s">
        <v>12</v>
      </c>
      <c r="AA4" s="140"/>
      <c r="AB4" s="44" t="s">
        <v>19</v>
      </c>
      <c r="AC4" s="45" t="s">
        <v>7</v>
      </c>
      <c r="AD4" s="46" t="s">
        <v>8</v>
      </c>
      <c r="AE4" s="47" t="s">
        <v>7</v>
      </c>
      <c r="AF4" s="48" t="s">
        <v>20</v>
      </c>
      <c r="AG4" s="47" t="s">
        <v>9</v>
      </c>
      <c r="AH4" s="150" t="s">
        <v>12</v>
      </c>
      <c r="AI4" s="151"/>
      <c r="AJ4" s="58" t="s">
        <v>96</v>
      </c>
      <c r="AK4" s="58" t="s">
        <v>21</v>
      </c>
      <c r="AL4" s="57" t="s">
        <v>7</v>
      </c>
      <c r="AM4" s="8" t="s">
        <v>10</v>
      </c>
      <c r="AN4" s="21" t="s">
        <v>22</v>
      </c>
      <c r="AO4" s="57" t="s">
        <v>7</v>
      </c>
      <c r="AP4" s="9" t="s">
        <v>20</v>
      </c>
      <c r="AQ4" s="58" t="s">
        <v>9</v>
      </c>
      <c r="AR4" s="148" t="s">
        <v>93</v>
      </c>
      <c r="AS4" s="149"/>
      <c r="AT4" s="67" t="s">
        <v>95</v>
      </c>
      <c r="AU4" s="68" t="s">
        <v>94</v>
      </c>
      <c r="AV4" s="143" t="s">
        <v>93</v>
      </c>
      <c r="AW4" s="144"/>
      <c r="AX4" s="16" t="s">
        <v>91</v>
      </c>
      <c r="AY4" s="17" t="s">
        <v>92</v>
      </c>
      <c r="AZ4" s="145" t="s">
        <v>110</v>
      </c>
      <c r="BA4" s="146"/>
    </row>
    <row r="5" spans="1:53" ht="15" customHeight="1" x14ac:dyDescent="0.35">
      <c r="A5" s="2" t="s">
        <v>65</v>
      </c>
      <c r="B5" s="2" t="s">
        <v>56</v>
      </c>
      <c r="C5" s="2" t="s">
        <v>57</v>
      </c>
      <c r="D5" s="26"/>
      <c r="E5" s="27">
        <f>(D5*100/20)/100</f>
        <v>0</v>
      </c>
      <c r="F5" s="26"/>
      <c r="G5" s="27">
        <f>(F5*100/20)/100</f>
        <v>0</v>
      </c>
      <c r="H5" s="26"/>
      <c r="I5" s="27">
        <f>(H5*100/20)/100</f>
        <v>0</v>
      </c>
      <c r="J5" s="26"/>
      <c r="K5" s="27">
        <f>(J5*100/20)/100</f>
        <v>0</v>
      </c>
      <c r="L5" s="28" t="str">
        <f t="shared" ref="L5:L28" si="0">IF(AND(D5="",F5="",H5="",J5=""),"",D5+F5+H5+J5)</f>
        <v/>
      </c>
      <c r="M5" s="29" t="str">
        <f>IFERROR(RANK(L5,$L$5:$L$40,0),"")</f>
        <v/>
      </c>
      <c r="N5" s="74" t="str">
        <f ca="1">IFERROR(IF(COUNTIF(M$5:M5,M5)=1,SUM(OFFSET(INDIRECT("'Points attribués'!"&amp;ADDRESS(MATCH(M5,'Points attribués'!$A$2:$A$15,0)+2,2)),0,0,COUNTIF(M$5:M$28,M5),1))/COUNTIF(M$5:M$28,M5),INDIRECT(ADDRESS(MATCH(M5,M$5:M5,0)+ROW(N$4),COLUMN(N$4)))),"0")</f>
        <v>0</v>
      </c>
      <c r="O5" s="73" t="s">
        <v>27</v>
      </c>
      <c r="P5" s="36"/>
      <c r="Q5" s="37">
        <f t="shared" ref="Q5:Q28" si="1">(P5*100/10)/100</f>
        <v>0</v>
      </c>
      <c r="R5" s="38"/>
      <c r="S5" s="37">
        <f t="shared" ref="S5:S28" si="2">(R5*100/10)/100</f>
        <v>0</v>
      </c>
      <c r="T5" s="38"/>
      <c r="U5" s="39">
        <f t="shared" ref="U5:U28" si="3">(T5*100/10)/100</f>
        <v>0</v>
      </c>
      <c r="V5" s="38"/>
      <c r="W5" s="39">
        <f t="shared" ref="W5:W28" si="4">(V5*100/10)/100</f>
        <v>0</v>
      </c>
      <c r="X5" s="38" t="str">
        <f t="shared" ref="X5:X28" si="5">IF(AND(P5="",R5="",T5="",V5=""),"",P5+R5+T5+V5)</f>
        <v/>
      </c>
      <c r="Y5" s="40" t="str">
        <f t="shared" ref="Y5:Y28" si="6">IFERROR(RANK(X5,$X$5:$X$40,0),"")</f>
        <v/>
      </c>
      <c r="Z5" s="76" t="str">
        <f ca="1">IFERROR(IF(COUNTIF(Y$5:Y5,Y5)=1,SUM(OFFSET(INDIRECT("'Points attribués'!"&amp;ADDRESS(MATCH(Y5,'Points attribués'!$A$2:$A$15,0)+2,2)),0,0,COUNTIF(Y$5:Y$28,Y5),1))/COUNTIF(Y$5:Y$28,Y5),INDIRECT(ADDRESS(MATCH(Y5,Y$5:Y5,0)+ROW(Z$4),COLUMN(Z$4)))),"0")</f>
        <v>0</v>
      </c>
      <c r="AA5" s="42" t="s">
        <v>27</v>
      </c>
      <c r="AB5" s="49"/>
      <c r="AC5" s="50">
        <f t="shared" ref="AC5:AC28" si="7">(AB5*100/7)/100</f>
        <v>0</v>
      </c>
      <c r="AD5" s="51"/>
      <c r="AE5" s="52">
        <f t="shared" ref="AE5:AE28" si="8">(AD5*100/14)/100</f>
        <v>0</v>
      </c>
      <c r="AF5" s="53" t="str">
        <f t="shared" ref="AF5:AF28" si="9">IF(AND(AB5="",AD5=""),"",AB5+AD5)</f>
        <v/>
      </c>
      <c r="AG5" s="54" t="str">
        <f t="shared" ref="AG5:AG28" si="10">IFERROR(RANK(AF5,$AF$5:$AF$40,0),"")</f>
        <v/>
      </c>
      <c r="AH5" s="77" t="str">
        <f ca="1">IFERROR(IF(COUNTIF(AG$5:AG5,AG5)=1,SUM(OFFSET(INDIRECT("'Points attribués'!"&amp;ADDRESS(MATCH(AG5,'Points attribués'!$A$2:$A$15,0)+2,2)),0,0,COUNTIF(AG$5:AG$28,AG5),1))/COUNTIF(AG$5:AG$28,AG5),INDIRECT(ADDRESS(MATCH(AG5,AG$5:AG5,0)+ROW(AH$4),COLUMN(AH$4)))),"0")</f>
        <v>0</v>
      </c>
      <c r="AI5" s="55" t="s">
        <v>27</v>
      </c>
      <c r="AJ5" s="59"/>
      <c r="AK5" s="12">
        <f t="shared" ref="AK5:AK14" si="11">IF(AJ5&gt;10,0,IF(AND(0&lt;=AJ5,AJ5&lt;=1),10,IF(AND(1.1&lt;=AJ5,AJ5&lt;=2),9,IF(AND(2.1&lt;=AJ5,AJ5&lt;=3),8,IF(AND(3.1&lt;=AJ5,AJ5&lt;=4),7,IF(AND(4.1&lt;=AJ5,AJ5&lt;=5),6,IF(AND(5.1&lt;=AJ5,AJ5&lt;=6),5,IF(AND(6.1&lt;=AJ5,AJ5&lt;=7),4,IF(AND(7.1&lt;=AJ5,AJ5&lt;=8),3,IF(AND(8.1&lt;=AJ5,AJ5&lt;=9),2,IF(AND(9.1&lt;=AJ5,AJ5&lt;=10),1)))))))))))</f>
        <v>10</v>
      </c>
      <c r="AL5" s="60">
        <f t="shared" ref="AL5:AL23" si="12">IF(AJ5&gt;10,0,(100-AJ5*10)/100)</f>
        <v>1</v>
      </c>
      <c r="AM5" s="61"/>
      <c r="AN5" s="61"/>
      <c r="AO5" s="62">
        <f t="shared" ref="AO5:AO28" si="13">IF(AM5&gt;10,0,(100-AM5*10)/100)</f>
        <v>1</v>
      </c>
      <c r="AP5" s="13" t="str">
        <f t="shared" ref="AP5:AP28" si="14">IF(AND(AJ5="",AM5=""),"",AK5+AN5)</f>
        <v/>
      </c>
      <c r="AQ5" s="63" t="str">
        <f t="shared" ref="AQ5:AQ28" si="15">IFERROR(RANK(AP5,$AP$5:$AP$40,0),"")</f>
        <v/>
      </c>
      <c r="AR5" s="78" t="str">
        <f ca="1">IFERROR(IF(COUNTIF(AQ$5:AQ5,AQ5)=1,SUM(OFFSET(INDIRECT("'Points attribués'!"&amp;ADDRESS(MATCH(AQ5,'Points attribués'!$A$2:$A$15,0)+2,2)),0,0,COUNTIF(AQ$5:AQ$28,AQ5),1))/COUNTIF(AQ$5:AQ$28,AQ5),INDIRECT(ADDRESS(MATCH(AQ5,AQ$5:AQ5,0)+ROW(AR$4),COLUMN(AR$4)))),"0")</f>
        <v>0</v>
      </c>
      <c r="AS5" s="64" t="s">
        <v>27</v>
      </c>
      <c r="AT5" s="69"/>
      <c r="AU5" s="70" t="str">
        <f t="shared" ref="AU5:AU28" si="16">IFERROR(RANK(AT5,$AT$5:$AT$40,1),"")</f>
        <v/>
      </c>
      <c r="AV5" s="79" t="str">
        <f ca="1">IFERROR(IF(COUNTIF(AU$5:AU5,AU5)=1,SUM(OFFSET(INDIRECT("'Points attribués'!"&amp;ADDRESS(MATCH(AU5,'Points attribués'!$A$2:$A$15,0)+2,5)),0,0,COUNTIF(AU$5:AU$28,AU5),1))/COUNTIF(AU$5:AU$28,AU5),INDIRECT(ADDRESS(MATCH(AU5,AU$5:AU5,0)+ROW(AV$4),COLUMN(AV$4)))),"0")</f>
        <v>0</v>
      </c>
      <c r="AW5" s="80" t="s">
        <v>27</v>
      </c>
      <c r="AX5" s="15">
        <f t="shared" ref="AX5:AX28" ca="1" si="17">N5+Z5+AH5+AR5+AV5</f>
        <v>0</v>
      </c>
      <c r="AY5" s="11" t="str">
        <f t="shared" ref="AY5:AY28" ca="1" si="18">IF(AX5=0,"",RANK(AX5,$AX$5:$AX$40,0))</f>
        <v/>
      </c>
      <c r="AZ5" s="81" t="str">
        <f ca="1">IFERROR(IF(COUNTIF(AY$5:AY5,AY5)=1,SUM(OFFSET(INDIRECT("'Points attribués'!"&amp;ADDRESS(MATCH(AY5,'Points attribués'!$A$2:$A$15,0)+2,2)),0,0,COUNTIF(AY$5:AY$28,AY5),1))/COUNTIF(AY$5:AY$28,AY5),INDIRECT(ADDRESS(MATCH(AY5,AY$5:AY5,0)+ROW(AZ$4),COLUMN(AZ$4)))),"0")</f>
        <v>0</v>
      </c>
      <c r="BA5" s="10" t="s">
        <v>27</v>
      </c>
    </row>
    <row r="6" spans="1:53" ht="14.45" x14ac:dyDescent="0.35">
      <c r="A6" s="2" t="s">
        <v>65</v>
      </c>
      <c r="B6" s="2" t="s">
        <v>55</v>
      </c>
      <c r="C6" s="2" t="s">
        <v>58</v>
      </c>
      <c r="D6" s="26"/>
      <c r="E6" s="27">
        <f t="shared" ref="E6:E23" si="19">(D6*100/20)/100</f>
        <v>0</v>
      </c>
      <c r="F6" s="26"/>
      <c r="G6" s="27">
        <f t="shared" ref="G6:G28" si="20">(F6*100/20)/100</f>
        <v>0</v>
      </c>
      <c r="H6" s="26"/>
      <c r="I6" s="27">
        <f t="shared" ref="I6:I28" si="21">(H6*100/20)/100</f>
        <v>0</v>
      </c>
      <c r="J6" s="26"/>
      <c r="K6" s="27">
        <f t="shared" ref="K6:K28" si="22">(J6*100/20)/100</f>
        <v>0</v>
      </c>
      <c r="L6" s="28" t="str">
        <f t="shared" si="0"/>
        <v/>
      </c>
      <c r="M6" s="29" t="str">
        <f t="shared" ref="M6:M28" si="23">IFERROR(RANK(L6,$L$5:$L$40,0),"")</f>
        <v/>
      </c>
      <c r="N6" s="74" t="str">
        <f ca="1">IFERROR(IF(COUNTIF(M$5:M6,M6)=1,SUM(OFFSET(INDIRECT("'Points attribués'!"&amp;ADDRESS(MATCH(M6,'Points attribués'!$A$2:$A$15,0)+2,2)),0,0,COUNTIF(M$5:M$28,M6),1))/COUNTIF(M$5:M$28,M6),INDIRECT(ADDRESS(MATCH(M6,M$5:M6,0)+ROW(N$4),COLUMN(N$4)))),"0")</f>
        <v>0</v>
      </c>
      <c r="O6" s="75" t="s">
        <v>27</v>
      </c>
      <c r="P6" s="41"/>
      <c r="Q6" s="39">
        <f t="shared" si="1"/>
        <v>0</v>
      </c>
      <c r="R6" s="41"/>
      <c r="S6" s="39">
        <f t="shared" si="2"/>
        <v>0</v>
      </c>
      <c r="T6" s="41"/>
      <c r="U6" s="39">
        <f t="shared" si="3"/>
        <v>0</v>
      </c>
      <c r="V6" s="41"/>
      <c r="W6" s="39">
        <f t="shared" si="4"/>
        <v>0</v>
      </c>
      <c r="X6" s="38" t="str">
        <f t="shared" si="5"/>
        <v/>
      </c>
      <c r="Y6" s="40" t="str">
        <f t="shared" si="6"/>
        <v/>
      </c>
      <c r="Z6" s="76" t="str">
        <f ca="1">IFERROR(IF(COUNTIF(Y$5:Y6,Y6)=1,SUM(OFFSET(INDIRECT("'Points attribués'!"&amp;ADDRESS(MATCH(Y6,'Points attribués'!$A$2:$A$15,0)+2,2)),0,0,COUNTIF(Y$5:Y$28,Y6),1))/COUNTIF(Y$5:Y$28,Y6),INDIRECT(ADDRESS(MATCH(Y6,Y$5:Y6,0)+ROW(Z$4),COLUMN(Z$4)))),"0")</f>
        <v>0</v>
      </c>
      <c r="AA6" s="42" t="s">
        <v>27</v>
      </c>
      <c r="AB6" s="49"/>
      <c r="AC6" s="50">
        <f t="shared" si="7"/>
        <v>0</v>
      </c>
      <c r="AD6" s="49"/>
      <c r="AE6" s="52">
        <f t="shared" si="8"/>
        <v>0</v>
      </c>
      <c r="AF6" s="53" t="str">
        <f t="shared" si="9"/>
        <v/>
      </c>
      <c r="AG6" s="54" t="str">
        <f t="shared" si="10"/>
        <v/>
      </c>
      <c r="AH6" s="77" t="str">
        <f ca="1">IFERROR(IF(COUNTIF(AG$5:AG6,AG6)=1,SUM(OFFSET(INDIRECT("'Points attribués'!"&amp;ADDRESS(MATCH(AG6,'Points attribués'!$A$2:$A$15,0)+2,2)),0,0,COUNTIF(AG$5:AG$28,AG6),1))/COUNTIF(AG$5:AG$28,AG6),INDIRECT(ADDRESS(MATCH(AG6,AG$5:AG6,0)+ROW(AH$4),COLUMN(AH$4)))),"0")</f>
        <v>0</v>
      </c>
      <c r="AI6" s="55" t="s">
        <v>27</v>
      </c>
      <c r="AJ6" s="59"/>
      <c r="AK6" s="12">
        <f t="shared" si="11"/>
        <v>10</v>
      </c>
      <c r="AL6" s="60">
        <f t="shared" si="12"/>
        <v>1</v>
      </c>
      <c r="AM6" s="61"/>
      <c r="AN6" s="61"/>
      <c r="AO6" s="62">
        <f t="shared" si="13"/>
        <v>1</v>
      </c>
      <c r="AP6" s="13" t="str">
        <f t="shared" si="14"/>
        <v/>
      </c>
      <c r="AQ6" s="63" t="str">
        <f t="shared" si="15"/>
        <v/>
      </c>
      <c r="AR6" s="78" t="str">
        <f ca="1">IFERROR(IF(COUNTIF(AQ$5:AQ6,AQ6)=1,SUM(OFFSET(INDIRECT("'Points attribués'!"&amp;ADDRESS(MATCH(AQ6,'Points attribués'!$A$2:$A$15,0)+2,2)),0,0,COUNTIF(AQ$5:AQ$28,AQ6),1))/COUNTIF(AQ$5:AQ$28,AQ6),INDIRECT(ADDRESS(MATCH(AQ6,AQ$5:AQ6,0)+ROW(AR$4),COLUMN(AR$4)))),"0")</f>
        <v>0</v>
      </c>
      <c r="AS6" s="64" t="s">
        <v>27</v>
      </c>
      <c r="AT6" s="71"/>
      <c r="AU6" s="70" t="str">
        <f t="shared" si="16"/>
        <v/>
      </c>
      <c r="AV6" s="79" t="str">
        <f ca="1">IFERROR(IF(COUNTIF(AU$5:AU6,AU6)=1,SUM(OFFSET(INDIRECT("'Points attribués'!"&amp;ADDRESS(MATCH(AU6,'Points attribués'!$A$2:$A$15,0)+2,5)),0,0,COUNTIF(AU$5:AU$28,AU6),1))/COUNTIF(AU$5:AU$28,AU6),INDIRECT(ADDRESS(MATCH(AU6,AU$5:AU6,0)+ROW(AV$4),COLUMN(AV$4)))),"0")</f>
        <v>0</v>
      </c>
      <c r="AW6" s="80" t="s">
        <v>27</v>
      </c>
      <c r="AX6" s="15">
        <f t="shared" ca="1" si="17"/>
        <v>0</v>
      </c>
      <c r="AY6" s="11" t="str">
        <f t="shared" ca="1" si="18"/>
        <v/>
      </c>
      <c r="AZ6" s="81" t="str">
        <f ca="1">IFERROR(IF(COUNTIF(AY$5:AY6,AY6)=1,SUM(OFFSET(INDIRECT("'Points attribués'!"&amp;ADDRESS(MATCH(AY6,'Points attribués'!$A$2:$A$15,0)+2,2)),0,0,COUNTIF(AY$5:AY$28,AY6),1))/COUNTIF(AY$5:AY$28,AY6),INDIRECT(ADDRESS(MATCH(AY6,AY$5:AY6,0)+ROW(AZ$4),COLUMN(AZ$4)))),"0")</f>
        <v>0</v>
      </c>
      <c r="BA6" s="10" t="s">
        <v>27</v>
      </c>
    </row>
    <row r="7" spans="1:53" ht="14.45" x14ac:dyDescent="0.35">
      <c r="A7" s="2" t="s">
        <v>65</v>
      </c>
      <c r="B7" s="2" t="s">
        <v>48</v>
      </c>
      <c r="C7" s="2" t="s">
        <v>59</v>
      </c>
      <c r="D7" s="26"/>
      <c r="E7" s="27">
        <f t="shared" si="19"/>
        <v>0</v>
      </c>
      <c r="F7" s="26"/>
      <c r="G7" s="27">
        <f t="shared" si="20"/>
        <v>0</v>
      </c>
      <c r="H7" s="26"/>
      <c r="I7" s="27">
        <f t="shared" si="21"/>
        <v>0</v>
      </c>
      <c r="J7" s="26"/>
      <c r="K7" s="27">
        <f t="shared" si="22"/>
        <v>0</v>
      </c>
      <c r="L7" s="28" t="str">
        <f t="shared" si="0"/>
        <v/>
      </c>
      <c r="M7" s="29" t="str">
        <f t="shared" si="23"/>
        <v/>
      </c>
      <c r="N7" s="74" t="str">
        <f ca="1">IFERROR(IF(COUNTIF(M$5:M7,M7)=1,SUM(OFFSET(INDIRECT("'Points attribués'!"&amp;ADDRESS(MATCH(M7,'Points attribués'!$A$2:$A$15,0)+2,2)),0,0,COUNTIF(M$5:M$28,M7),1))/COUNTIF(M$5:M$28,M7),INDIRECT(ADDRESS(MATCH(M7,M$5:M7,0)+ROW(N$4),COLUMN(N$4)))),"0")</f>
        <v>0</v>
      </c>
      <c r="O7" s="75" t="s">
        <v>27</v>
      </c>
      <c r="P7" s="41"/>
      <c r="Q7" s="39">
        <f t="shared" si="1"/>
        <v>0</v>
      </c>
      <c r="R7" s="41"/>
      <c r="S7" s="39">
        <f t="shared" si="2"/>
        <v>0</v>
      </c>
      <c r="T7" s="41"/>
      <c r="U7" s="39">
        <f t="shared" si="3"/>
        <v>0</v>
      </c>
      <c r="V7" s="41"/>
      <c r="W7" s="39">
        <f t="shared" si="4"/>
        <v>0</v>
      </c>
      <c r="X7" s="38" t="str">
        <f t="shared" si="5"/>
        <v/>
      </c>
      <c r="Y7" s="40" t="str">
        <f t="shared" si="6"/>
        <v/>
      </c>
      <c r="Z7" s="76" t="str">
        <f ca="1">IFERROR(IF(COUNTIF(Y$5:Y7,Y7)=1,SUM(OFFSET(INDIRECT("'Points attribués'!"&amp;ADDRESS(MATCH(Y7,'Points attribués'!$A$2:$A$15,0)+2,2)),0,0,COUNTIF(Y$5:Y$28,Y7),1))/COUNTIF(Y$5:Y$28,Y7),INDIRECT(ADDRESS(MATCH(Y7,Y$5:Y7,0)+ROW(Z$4),COLUMN(Z$4)))),"0")</f>
        <v>0</v>
      </c>
      <c r="AA7" s="42" t="s">
        <v>27</v>
      </c>
      <c r="AB7" s="49"/>
      <c r="AC7" s="50">
        <f t="shared" si="7"/>
        <v>0</v>
      </c>
      <c r="AD7" s="49"/>
      <c r="AE7" s="52">
        <f t="shared" si="8"/>
        <v>0</v>
      </c>
      <c r="AF7" s="53" t="str">
        <f t="shared" si="9"/>
        <v/>
      </c>
      <c r="AG7" s="54" t="str">
        <f t="shared" si="10"/>
        <v/>
      </c>
      <c r="AH7" s="77" t="str">
        <f ca="1">IFERROR(IF(COUNTIF(AG$5:AG7,AG7)=1,SUM(OFFSET(INDIRECT("'Points attribués'!"&amp;ADDRESS(MATCH(AG7,'Points attribués'!$A$2:$A$15,0)+2,2)),0,0,COUNTIF(AG$5:AG$28,AG7),1))/COUNTIF(AG$5:AG$28,AG7),INDIRECT(ADDRESS(MATCH(AG7,AG$5:AG7,0)+ROW(AH$4),COLUMN(AH$4)))),"0")</f>
        <v>0</v>
      </c>
      <c r="AI7" s="55" t="s">
        <v>27</v>
      </c>
      <c r="AJ7" s="59"/>
      <c r="AK7" s="12">
        <f t="shared" si="11"/>
        <v>10</v>
      </c>
      <c r="AL7" s="60">
        <f t="shared" si="12"/>
        <v>1</v>
      </c>
      <c r="AM7" s="65"/>
      <c r="AN7" s="13"/>
      <c r="AO7" s="62">
        <f t="shared" si="13"/>
        <v>1</v>
      </c>
      <c r="AP7" s="13" t="str">
        <f t="shared" si="14"/>
        <v/>
      </c>
      <c r="AQ7" s="63" t="str">
        <f t="shared" si="15"/>
        <v/>
      </c>
      <c r="AR7" s="78" t="str">
        <f ca="1">IFERROR(IF(COUNTIF(AQ$5:AQ7,AQ7)=1,SUM(OFFSET(INDIRECT("'Points attribués'!"&amp;ADDRESS(MATCH(AQ7,'Points attribués'!$A$2:$A$15,0)+2,2)),0,0,COUNTIF(AQ$5:AQ$28,AQ7),1))/COUNTIF(AQ$5:AQ$28,AQ7),INDIRECT(ADDRESS(MATCH(AQ7,AQ$5:AQ7,0)+ROW(AR$4),COLUMN(AR$4)))),"0")</f>
        <v>0</v>
      </c>
      <c r="AS7" s="64" t="s">
        <v>27</v>
      </c>
      <c r="AT7" s="71"/>
      <c r="AU7" s="70" t="str">
        <f t="shared" si="16"/>
        <v/>
      </c>
      <c r="AV7" s="79" t="str">
        <f ca="1">IFERROR(IF(COUNTIF(AU$5:AU7,AU7)=1,SUM(OFFSET(INDIRECT("'Points attribués'!"&amp;ADDRESS(MATCH(AU7,'Points attribués'!$A$2:$A$15,0)+2,5)),0,0,COUNTIF(AU$5:AU$28,AU7),1))/COUNTIF(AU$5:AU$28,AU7),INDIRECT(ADDRESS(MATCH(AU7,AU$5:AU7,0)+ROW(AV$4),COLUMN(AV$4)))),"0")</f>
        <v>0</v>
      </c>
      <c r="AW7" s="80" t="s">
        <v>27</v>
      </c>
      <c r="AX7" s="15">
        <f t="shared" ca="1" si="17"/>
        <v>0</v>
      </c>
      <c r="AY7" s="11" t="str">
        <f t="shared" ca="1" si="18"/>
        <v/>
      </c>
      <c r="AZ7" s="81" t="str">
        <f ca="1">IFERROR(IF(COUNTIF(AY$5:AY7,AY7)=1,SUM(OFFSET(INDIRECT("'Points attribués'!"&amp;ADDRESS(MATCH(AY7,'Points attribués'!$A$2:$A$15,0)+2,2)),0,0,COUNTIF(AY$5:AY$28,AY7),1))/COUNTIF(AY$5:AY$28,AY7),INDIRECT(ADDRESS(MATCH(AY7,AY$5:AY7,0)+ROW(AZ$4),COLUMN(AZ$4)))),"0")</f>
        <v>0</v>
      </c>
      <c r="BA7" s="10" t="s">
        <v>27</v>
      </c>
    </row>
    <row r="8" spans="1:53" ht="14.45" x14ac:dyDescent="0.35">
      <c r="A8" s="2" t="s">
        <v>65</v>
      </c>
      <c r="B8" s="2" t="s">
        <v>49</v>
      </c>
      <c r="C8" s="2" t="s">
        <v>60</v>
      </c>
      <c r="D8" s="26"/>
      <c r="E8" s="27">
        <f t="shared" si="19"/>
        <v>0</v>
      </c>
      <c r="F8" s="26"/>
      <c r="G8" s="27">
        <f t="shared" si="20"/>
        <v>0</v>
      </c>
      <c r="H8" s="26"/>
      <c r="I8" s="27">
        <f t="shared" si="21"/>
        <v>0</v>
      </c>
      <c r="J8" s="26"/>
      <c r="K8" s="27">
        <f t="shared" si="22"/>
        <v>0</v>
      </c>
      <c r="L8" s="28" t="str">
        <f t="shared" si="0"/>
        <v/>
      </c>
      <c r="M8" s="29" t="str">
        <f t="shared" si="23"/>
        <v/>
      </c>
      <c r="N8" s="74" t="str">
        <f ca="1">IFERROR(IF(COUNTIF(M$5:M8,M8)=1,SUM(OFFSET(INDIRECT("'Points attribués'!"&amp;ADDRESS(MATCH(M8,'Points attribués'!$A$2:$A$15,0)+2,2)),0,0,COUNTIF(M$5:M$28,M8),1))/COUNTIF(M$5:M$28,M8),INDIRECT(ADDRESS(MATCH(M8,M$5:M8,0)+ROW(N$4),COLUMN(N$4)))),"0")</f>
        <v>0</v>
      </c>
      <c r="O8" s="75" t="s">
        <v>27</v>
      </c>
      <c r="P8" s="41"/>
      <c r="Q8" s="39">
        <f t="shared" si="1"/>
        <v>0</v>
      </c>
      <c r="R8" s="41"/>
      <c r="S8" s="39">
        <f t="shared" si="2"/>
        <v>0</v>
      </c>
      <c r="T8" s="41"/>
      <c r="U8" s="39">
        <f t="shared" si="3"/>
        <v>0</v>
      </c>
      <c r="V8" s="41"/>
      <c r="W8" s="39">
        <f t="shared" si="4"/>
        <v>0</v>
      </c>
      <c r="X8" s="38" t="str">
        <f t="shared" si="5"/>
        <v/>
      </c>
      <c r="Y8" s="40" t="str">
        <f t="shared" si="6"/>
        <v/>
      </c>
      <c r="Z8" s="76" t="str">
        <f ca="1">IFERROR(IF(COUNTIF(Y$5:Y8,Y8)=1,SUM(OFFSET(INDIRECT("'Points attribués'!"&amp;ADDRESS(MATCH(Y8,'Points attribués'!$A$2:$A$15,0)+2,2)),0,0,COUNTIF(Y$5:Y$28,Y8),1))/COUNTIF(Y$5:Y$28,Y8),INDIRECT(ADDRESS(MATCH(Y8,Y$5:Y8,0)+ROW(Z$4),COLUMN(Z$4)))),"0")</f>
        <v>0</v>
      </c>
      <c r="AA8" s="42" t="s">
        <v>27</v>
      </c>
      <c r="AB8" s="49"/>
      <c r="AC8" s="50">
        <f t="shared" si="7"/>
        <v>0</v>
      </c>
      <c r="AD8" s="49"/>
      <c r="AE8" s="52">
        <f t="shared" si="8"/>
        <v>0</v>
      </c>
      <c r="AF8" s="53" t="str">
        <f t="shared" si="9"/>
        <v/>
      </c>
      <c r="AG8" s="54" t="str">
        <f t="shared" si="10"/>
        <v/>
      </c>
      <c r="AH8" s="77" t="str">
        <f ca="1">IFERROR(IF(COUNTIF(AG$5:AG8,AG8)=1,SUM(OFFSET(INDIRECT("'Points attribués'!"&amp;ADDRESS(MATCH(AG8,'Points attribués'!$A$2:$A$15,0)+2,2)),0,0,COUNTIF(AG$5:AG$28,AG8),1))/COUNTIF(AG$5:AG$28,AG8),INDIRECT(ADDRESS(MATCH(AG8,AG$5:AG8,0)+ROW(AH$4),COLUMN(AH$4)))),"0")</f>
        <v>0</v>
      </c>
      <c r="AI8" s="55" t="s">
        <v>27</v>
      </c>
      <c r="AJ8" s="59"/>
      <c r="AK8" s="12">
        <f t="shared" si="11"/>
        <v>10</v>
      </c>
      <c r="AL8" s="60">
        <f t="shared" si="12"/>
        <v>1</v>
      </c>
      <c r="AM8" s="61"/>
      <c r="AN8" s="61"/>
      <c r="AO8" s="62">
        <f t="shared" si="13"/>
        <v>1</v>
      </c>
      <c r="AP8" s="13" t="str">
        <f t="shared" si="14"/>
        <v/>
      </c>
      <c r="AQ8" s="63" t="str">
        <f t="shared" si="15"/>
        <v/>
      </c>
      <c r="AR8" s="78" t="str">
        <f ca="1">IFERROR(IF(COUNTIF(AQ$5:AQ8,AQ8)=1,SUM(OFFSET(INDIRECT("'Points attribués'!"&amp;ADDRESS(MATCH(AQ8,'Points attribués'!$A$2:$A$15,0)+2,2)),0,0,COUNTIF(AQ$5:AQ$28,AQ8),1))/COUNTIF(AQ$5:AQ$28,AQ8),INDIRECT(ADDRESS(MATCH(AQ8,AQ$5:AQ8,0)+ROW(AR$4),COLUMN(AR$4)))),"0")</f>
        <v>0</v>
      </c>
      <c r="AS8" s="64" t="s">
        <v>27</v>
      </c>
      <c r="AT8" s="71"/>
      <c r="AU8" s="70" t="str">
        <f t="shared" si="16"/>
        <v/>
      </c>
      <c r="AV8" s="79" t="str">
        <f ca="1">IFERROR(IF(COUNTIF(AU$5:AU8,AU8)=1,SUM(OFFSET(INDIRECT("'Points attribués'!"&amp;ADDRESS(MATCH(AU8,'Points attribués'!$A$2:$A$15,0)+2,5)),0,0,COUNTIF(AU$5:AU$28,AU8),1))/COUNTIF(AU$5:AU$28,AU8),INDIRECT(ADDRESS(MATCH(AU8,AU$5:AU8,0)+ROW(AV$4),COLUMN(AV$4)))),"0")</f>
        <v>0</v>
      </c>
      <c r="AW8" s="80" t="s">
        <v>27</v>
      </c>
      <c r="AX8" s="15">
        <f t="shared" ca="1" si="17"/>
        <v>0</v>
      </c>
      <c r="AY8" s="11" t="str">
        <f t="shared" ca="1" si="18"/>
        <v/>
      </c>
      <c r="AZ8" s="81" t="str">
        <f ca="1">IFERROR(IF(COUNTIF(AY$5:AY8,AY8)=1,SUM(OFFSET(INDIRECT("'Points attribués'!"&amp;ADDRESS(MATCH(AY8,'Points attribués'!$A$2:$A$15,0)+2,2)),0,0,COUNTIF(AY$5:AY$28,AY8),1))/COUNTIF(AY$5:AY$28,AY8),INDIRECT(ADDRESS(MATCH(AY8,AY$5:AY8,0)+ROW(AZ$4),COLUMN(AZ$4)))),"0")</f>
        <v>0</v>
      </c>
      <c r="BA8" s="10" t="s">
        <v>27</v>
      </c>
    </row>
    <row r="9" spans="1:53" ht="14.45" x14ac:dyDescent="0.35">
      <c r="A9" s="2" t="s">
        <v>65</v>
      </c>
      <c r="B9" s="7" t="s">
        <v>50</v>
      </c>
      <c r="C9" s="2" t="s">
        <v>61</v>
      </c>
      <c r="D9" s="26"/>
      <c r="E9" s="27">
        <f t="shared" si="19"/>
        <v>0</v>
      </c>
      <c r="F9" s="26"/>
      <c r="G9" s="27">
        <f t="shared" si="20"/>
        <v>0</v>
      </c>
      <c r="H9" s="26"/>
      <c r="I9" s="27">
        <f t="shared" si="21"/>
        <v>0</v>
      </c>
      <c r="J9" s="26"/>
      <c r="K9" s="27">
        <f t="shared" si="22"/>
        <v>0</v>
      </c>
      <c r="L9" s="28" t="str">
        <f t="shared" si="0"/>
        <v/>
      </c>
      <c r="M9" s="29" t="str">
        <f t="shared" si="23"/>
        <v/>
      </c>
      <c r="N9" s="74" t="str">
        <f ca="1">IFERROR(IF(COUNTIF(M$5:M9,M9)=1,SUM(OFFSET(INDIRECT("'Points attribués'!"&amp;ADDRESS(MATCH(M9,'Points attribués'!$A$2:$A$15,0)+2,2)),0,0,COUNTIF(M$5:M$28,M9),1))/COUNTIF(M$5:M$28,M9),INDIRECT(ADDRESS(MATCH(M9,M$5:M9,0)+ROW(N$4),COLUMN(N$4)))),"0")</f>
        <v>0</v>
      </c>
      <c r="O9" s="75" t="s">
        <v>27</v>
      </c>
      <c r="P9" s="41"/>
      <c r="Q9" s="39">
        <f t="shared" si="1"/>
        <v>0</v>
      </c>
      <c r="R9" s="41"/>
      <c r="S9" s="39">
        <f t="shared" si="2"/>
        <v>0</v>
      </c>
      <c r="T9" s="41"/>
      <c r="U9" s="39">
        <f t="shared" si="3"/>
        <v>0</v>
      </c>
      <c r="V9" s="41"/>
      <c r="W9" s="39">
        <f t="shared" si="4"/>
        <v>0</v>
      </c>
      <c r="X9" s="38" t="str">
        <f t="shared" si="5"/>
        <v/>
      </c>
      <c r="Y9" s="40" t="str">
        <f t="shared" si="6"/>
        <v/>
      </c>
      <c r="Z9" s="76" t="str">
        <f ca="1">IFERROR(IF(COUNTIF(Y$5:Y9,Y9)=1,SUM(OFFSET(INDIRECT("'Points attribués'!"&amp;ADDRESS(MATCH(Y9,'Points attribués'!$A$2:$A$15,0)+2,2)),0,0,COUNTIF(Y$5:Y$28,Y9),1))/COUNTIF(Y$5:Y$28,Y9),INDIRECT(ADDRESS(MATCH(Y9,Y$5:Y9,0)+ROW(Z$4),COLUMN(Z$4)))),"0")</f>
        <v>0</v>
      </c>
      <c r="AA9" s="42" t="s">
        <v>27</v>
      </c>
      <c r="AB9" s="49"/>
      <c r="AC9" s="50">
        <f t="shared" si="7"/>
        <v>0</v>
      </c>
      <c r="AD9" s="49"/>
      <c r="AE9" s="52">
        <f t="shared" si="8"/>
        <v>0</v>
      </c>
      <c r="AF9" s="53" t="str">
        <f t="shared" si="9"/>
        <v/>
      </c>
      <c r="AG9" s="54" t="str">
        <f t="shared" si="10"/>
        <v/>
      </c>
      <c r="AH9" s="77" t="str">
        <f ca="1">IFERROR(IF(COUNTIF(AG$5:AG9,AG9)=1,SUM(OFFSET(INDIRECT("'Points attribués'!"&amp;ADDRESS(MATCH(AG9,'Points attribués'!$A$2:$A$15,0)+2,2)),0,0,COUNTIF(AG$5:AG$28,AG9),1))/COUNTIF(AG$5:AG$28,AG9),INDIRECT(ADDRESS(MATCH(AG9,AG$5:AG9,0)+ROW(AH$4),COLUMN(AH$4)))),"0")</f>
        <v>0</v>
      </c>
      <c r="AI9" s="55" t="s">
        <v>27</v>
      </c>
      <c r="AJ9" s="59"/>
      <c r="AK9" s="12">
        <f t="shared" si="11"/>
        <v>10</v>
      </c>
      <c r="AL9" s="60">
        <f t="shared" si="12"/>
        <v>1</v>
      </c>
      <c r="AM9" s="61"/>
      <c r="AN9" s="61"/>
      <c r="AO9" s="62">
        <f t="shared" si="13"/>
        <v>1</v>
      </c>
      <c r="AP9" s="13" t="str">
        <f t="shared" si="14"/>
        <v/>
      </c>
      <c r="AQ9" s="63" t="str">
        <f t="shared" si="15"/>
        <v/>
      </c>
      <c r="AR9" s="78" t="str">
        <f ca="1">IFERROR(IF(COUNTIF(AQ$5:AQ9,AQ9)=1,SUM(OFFSET(INDIRECT("'Points attribués'!"&amp;ADDRESS(MATCH(AQ9,'Points attribués'!$A$2:$A$15,0)+2,2)),0,0,COUNTIF(AQ$5:AQ$28,AQ9),1))/COUNTIF(AQ$5:AQ$28,AQ9),INDIRECT(ADDRESS(MATCH(AQ9,AQ$5:AQ9,0)+ROW(AR$4),COLUMN(AR$4)))),"0")</f>
        <v>0</v>
      </c>
      <c r="AS9" s="64" t="s">
        <v>27</v>
      </c>
      <c r="AT9" s="71"/>
      <c r="AU9" s="70" t="str">
        <f t="shared" si="16"/>
        <v/>
      </c>
      <c r="AV9" s="79" t="str">
        <f ca="1">IFERROR(IF(COUNTIF(AU$5:AU9,AU9)=1,SUM(OFFSET(INDIRECT("'Points attribués'!"&amp;ADDRESS(MATCH(AU9,'Points attribués'!$A$2:$A$15,0)+2,5)),0,0,COUNTIF(AU$5:AU$28,AU9),1))/COUNTIF(AU$5:AU$28,AU9),INDIRECT(ADDRESS(MATCH(AU9,AU$5:AU9,0)+ROW(AV$4),COLUMN(AV$4)))),"0")</f>
        <v>0</v>
      </c>
      <c r="AW9" s="80" t="s">
        <v>27</v>
      </c>
      <c r="AX9" s="15">
        <f t="shared" ca="1" si="17"/>
        <v>0</v>
      </c>
      <c r="AY9" s="11" t="str">
        <f t="shared" ca="1" si="18"/>
        <v/>
      </c>
      <c r="AZ9" s="81" t="str">
        <f ca="1">IFERROR(IF(COUNTIF(AY$5:AY9,AY9)=1,SUM(OFFSET(INDIRECT("'Points attribués'!"&amp;ADDRESS(MATCH(AY9,'Points attribués'!$A$2:$A$15,0)+2,2)),0,0,COUNTIF(AY$5:AY$28,AY9),1))/COUNTIF(AY$5:AY$28,AY9),INDIRECT(ADDRESS(MATCH(AY9,AY$5:AY9,0)+ROW(AZ$4),COLUMN(AZ$4)))),"0")</f>
        <v>0</v>
      </c>
      <c r="BA9" s="10" t="s">
        <v>27</v>
      </c>
    </row>
    <row r="10" spans="1:53" ht="14.45" x14ac:dyDescent="0.35">
      <c r="A10" s="2" t="s">
        <v>65</v>
      </c>
      <c r="B10" s="2" t="s">
        <v>51</v>
      </c>
      <c r="C10" s="2" t="s">
        <v>62</v>
      </c>
      <c r="D10" s="26"/>
      <c r="E10" s="27">
        <f t="shared" si="19"/>
        <v>0</v>
      </c>
      <c r="F10" s="26"/>
      <c r="G10" s="27">
        <f t="shared" si="20"/>
        <v>0</v>
      </c>
      <c r="H10" s="26"/>
      <c r="I10" s="27">
        <f t="shared" si="21"/>
        <v>0</v>
      </c>
      <c r="J10" s="26"/>
      <c r="K10" s="27">
        <f t="shared" si="22"/>
        <v>0</v>
      </c>
      <c r="L10" s="28" t="str">
        <f t="shared" si="0"/>
        <v/>
      </c>
      <c r="M10" s="29" t="str">
        <f t="shared" si="23"/>
        <v/>
      </c>
      <c r="N10" s="74" t="str">
        <f ca="1">IFERROR(IF(COUNTIF(M$5:M10,M10)=1,SUM(OFFSET(INDIRECT("'Points attribués'!"&amp;ADDRESS(MATCH(M10,'Points attribués'!$A$2:$A$15,0)+2,2)),0,0,COUNTIF(M$5:M$28,M10),1))/COUNTIF(M$5:M$28,M10),INDIRECT(ADDRESS(MATCH(M10,M$5:M10,0)+ROW(N$4),COLUMN(N$4)))),"0")</f>
        <v>0</v>
      </c>
      <c r="O10" s="75" t="s">
        <v>27</v>
      </c>
      <c r="P10" s="41"/>
      <c r="Q10" s="39">
        <f t="shared" si="1"/>
        <v>0</v>
      </c>
      <c r="R10" s="41"/>
      <c r="S10" s="39">
        <f t="shared" si="2"/>
        <v>0</v>
      </c>
      <c r="T10" s="41"/>
      <c r="U10" s="39">
        <f t="shared" si="3"/>
        <v>0</v>
      </c>
      <c r="V10" s="41"/>
      <c r="W10" s="39">
        <f t="shared" si="4"/>
        <v>0</v>
      </c>
      <c r="X10" s="38" t="str">
        <f t="shared" si="5"/>
        <v/>
      </c>
      <c r="Y10" s="40" t="str">
        <f t="shared" si="6"/>
        <v/>
      </c>
      <c r="Z10" s="76" t="str">
        <f ca="1">IFERROR(IF(COUNTIF(Y$5:Y10,Y10)=1,SUM(OFFSET(INDIRECT("'Points attribués'!"&amp;ADDRESS(MATCH(Y10,'Points attribués'!$A$2:$A$15,0)+2,2)),0,0,COUNTIF(Y$5:Y$28,Y10),1))/COUNTIF(Y$5:Y$28,Y10),INDIRECT(ADDRESS(MATCH(Y10,Y$5:Y10,0)+ROW(Z$4),COLUMN(Z$4)))),"0")</f>
        <v>0</v>
      </c>
      <c r="AA10" s="42" t="s">
        <v>27</v>
      </c>
      <c r="AB10" s="49"/>
      <c r="AC10" s="50">
        <f t="shared" si="7"/>
        <v>0</v>
      </c>
      <c r="AD10" s="49"/>
      <c r="AE10" s="52">
        <f t="shared" si="8"/>
        <v>0</v>
      </c>
      <c r="AF10" s="53" t="str">
        <f t="shared" si="9"/>
        <v/>
      </c>
      <c r="AG10" s="54" t="str">
        <f t="shared" si="10"/>
        <v/>
      </c>
      <c r="AH10" s="77" t="str">
        <f ca="1">IFERROR(IF(COUNTIF(AG$5:AG10,AG10)=1,SUM(OFFSET(INDIRECT("'Points attribués'!"&amp;ADDRESS(MATCH(AG10,'Points attribués'!$A$2:$A$15,0)+2,2)),0,0,COUNTIF(AG$5:AG$28,AG10),1))/COUNTIF(AG$5:AG$28,AG10),INDIRECT(ADDRESS(MATCH(AG10,AG$5:AG10,0)+ROW(AH$4),COLUMN(AH$4)))),"0")</f>
        <v>0</v>
      </c>
      <c r="AI10" s="55" t="s">
        <v>27</v>
      </c>
      <c r="AJ10" s="59"/>
      <c r="AK10" s="12">
        <f t="shared" si="11"/>
        <v>10</v>
      </c>
      <c r="AL10" s="60">
        <f t="shared" si="12"/>
        <v>1</v>
      </c>
      <c r="AM10" s="61"/>
      <c r="AN10" s="61"/>
      <c r="AO10" s="62">
        <f t="shared" si="13"/>
        <v>1</v>
      </c>
      <c r="AP10" s="13" t="str">
        <f t="shared" si="14"/>
        <v/>
      </c>
      <c r="AQ10" s="63" t="str">
        <f t="shared" si="15"/>
        <v/>
      </c>
      <c r="AR10" s="78" t="str">
        <f ca="1">IFERROR(IF(COUNTIF(AQ$5:AQ10,AQ10)=1,SUM(OFFSET(INDIRECT("'Points attribués'!"&amp;ADDRESS(MATCH(AQ10,'Points attribués'!$A$2:$A$15,0)+2,2)),0,0,COUNTIF(AQ$5:AQ$28,AQ10),1))/COUNTIF(AQ$5:AQ$28,AQ10),INDIRECT(ADDRESS(MATCH(AQ10,AQ$5:AQ10,0)+ROW(AR$4),COLUMN(AR$4)))),"0")</f>
        <v>0</v>
      </c>
      <c r="AS10" s="64" t="s">
        <v>27</v>
      </c>
      <c r="AT10" s="71"/>
      <c r="AU10" s="70" t="str">
        <f t="shared" si="16"/>
        <v/>
      </c>
      <c r="AV10" s="79" t="str">
        <f ca="1">IFERROR(IF(COUNTIF(AU$5:AU10,AU10)=1,SUM(OFFSET(INDIRECT("'Points attribués'!"&amp;ADDRESS(MATCH(AU10,'Points attribués'!$A$2:$A$15,0)+2,5)),0,0,COUNTIF(AU$5:AU$28,AU10),1))/COUNTIF(AU$5:AU$28,AU10),INDIRECT(ADDRESS(MATCH(AU10,AU$5:AU10,0)+ROW(AV$4),COLUMN(AV$4)))),"0")</f>
        <v>0</v>
      </c>
      <c r="AW10" s="80" t="s">
        <v>27</v>
      </c>
      <c r="AX10" s="15">
        <f t="shared" ca="1" si="17"/>
        <v>0</v>
      </c>
      <c r="AY10" s="11" t="str">
        <f t="shared" ca="1" si="18"/>
        <v/>
      </c>
      <c r="AZ10" s="81" t="str">
        <f ca="1">IFERROR(IF(COUNTIF(AY$5:AY10,AY10)=1,SUM(OFFSET(INDIRECT("'Points attribués'!"&amp;ADDRESS(MATCH(AY10,'Points attribués'!$A$2:$A$15,0)+2,2)),0,0,COUNTIF(AY$5:AY$28,AY10),1))/COUNTIF(AY$5:AY$28,AY10),INDIRECT(ADDRESS(MATCH(AY10,AY$5:AY10,0)+ROW(AZ$4),COLUMN(AZ$4)))),"0")</f>
        <v>0</v>
      </c>
      <c r="BA10" s="10" t="s">
        <v>27</v>
      </c>
    </row>
    <row r="11" spans="1:53" ht="14.45" x14ac:dyDescent="0.35">
      <c r="A11" s="2" t="s">
        <v>65</v>
      </c>
      <c r="B11" s="2" t="s">
        <v>52</v>
      </c>
      <c r="C11" s="2" t="s">
        <v>63</v>
      </c>
      <c r="D11" s="26"/>
      <c r="E11" s="27">
        <f t="shared" si="19"/>
        <v>0</v>
      </c>
      <c r="F11" s="26"/>
      <c r="G11" s="27">
        <f t="shared" si="20"/>
        <v>0</v>
      </c>
      <c r="H11" s="26"/>
      <c r="I11" s="27">
        <f t="shared" si="21"/>
        <v>0</v>
      </c>
      <c r="J11" s="26"/>
      <c r="K11" s="27">
        <f t="shared" si="22"/>
        <v>0</v>
      </c>
      <c r="L11" s="28" t="str">
        <f t="shared" si="0"/>
        <v/>
      </c>
      <c r="M11" s="29" t="str">
        <f t="shared" si="23"/>
        <v/>
      </c>
      <c r="N11" s="74" t="str">
        <f ca="1">IFERROR(IF(COUNTIF(M$5:M11,M11)=1,SUM(OFFSET(INDIRECT("'Points attribués'!"&amp;ADDRESS(MATCH(M11,'Points attribués'!$A$2:$A$15,0)+2,2)),0,0,COUNTIF(M$5:M$28,M11),1))/COUNTIF(M$5:M$28,M11),INDIRECT(ADDRESS(MATCH(M11,M$5:M11,0)+ROW(N$4),COLUMN(N$4)))),"0")</f>
        <v>0</v>
      </c>
      <c r="O11" s="75" t="s">
        <v>27</v>
      </c>
      <c r="P11" s="41"/>
      <c r="Q11" s="39">
        <f t="shared" si="1"/>
        <v>0</v>
      </c>
      <c r="R11" s="41"/>
      <c r="S11" s="39">
        <f t="shared" si="2"/>
        <v>0</v>
      </c>
      <c r="T11" s="41"/>
      <c r="U11" s="39">
        <f t="shared" si="3"/>
        <v>0</v>
      </c>
      <c r="V11" s="41"/>
      <c r="W11" s="39">
        <f t="shared" si="4"/>
        <v>0</v>
      </c>
      <c r="X11" s="38" t="str">
        <f t="shared" si="5"/>
        <v/>
      </c>
      <c r="Y11" s="40" t="str">
        <f t="shared" si="6"/>
        <v/>
      </c>
      <c r="Z11" s="76" t="str">
        <f ca="1">IFERROR(IF(COUNTIF(Y$5:Y11,Y11)=1,SUM(OFFSET(INDIRECT("'Points attribués'!"&amp;ADDRESS(MATCH(Y11,'Points attribués'!$A$2:$A$15,0)+2,2)),0,0,COUNTIF(Y$5:Y$28,Y11),1))/COUNTIF(Y$5:Y$28,Y11),INDIRECT(ADDRESS(MATCH(Y11,Y$5:Y11,0)+ROW(Z$4),COLUMN(Z$4)))),"0")</f>
        <v>0</v>
      </c>
      <c r="AA11" s="42" t="s">
        <v>27</v>
      </c>
      <c r="AB11" s="49"/>
      <c r="AC11" s="50">
        <f t="shared" si="7"/>
        <v>0</v>
      </c>
      <c r="AD11" s="49"/>
      <c r="AE11" s="52">
        <f t="shared" si="8"/>
        <v>0</v>
      </c>
      <c r="AF11" s="53" t="str">
        <f t="shared" si="9"/>
        <v/>
      </c>
      <c r="AG11" s="54" t="str">
        <f t="shared" si="10"/>
        <v/>
      </c>
      <c r="AH11" s="77" t="str">
        <f ca="1">IFERROR(IF(COUNTIF(AG$5:AG11,AG11)=1,SUM(OFFSET(INDIRECT("'Points attribués'!"&amp;ADDRESS(MATCH(AG11,'Points attribués'!$A$2:$A$15,0)+2,2)),0,0,COUNTIF(AG$5:AG$28,AG11),1))/COUNTIF(AG$5:AG$28,AG11),INDIRECT(ADDRESS(MATCH(AG11,AG$5:AG11,0)+ROW(AH$4),COLUMN(AH$4)))),"0")</f>
        <v>0</v>
      </c>
      <c r="AI11" s="55" t="s">
        <v>27</v>
      </c>
      <c r="AJ11" s="59"/>
      <c r="AK11" s="12">
        <f>IF(AJ11&gt;10,0,IF(AND(0&lt;=AJ11,AJ11&lt;=1),10,IF(AND(1.1&lt;=AJ11,AJ11&lt;=2),9,IF(AND(2.1&lt;=AJ11,AJ11&lt;=3),8,IF(AND(3.1&lt;=AJ11,AJ11&lt;=4),7,IF(AND(4.1&lt;=AJ11,AJ11&lt;=5),6,IF(AND(5.1&lt;=AJ11,AJ11&lt;=6),5,IF(AND(6.1&lt;=AJ11,AJ11&lt;=7),4,IF(AND(7.1&lt;=AJ11,AJ11&lt;=8),3,IF(AND(8.1&lt;=AJ11,AJ11&lt;=9),2,IF(AND(9.1&lt;=AJ11,AJ11&lt;=10),1)))))))))))</f>
        <v>10</v>
      </c>
      <c r="AL11" s="60">
        <f t="shared" si="12"/>
        <v>1</v>
      </c>
      <c r="AM11" s="61"/>
      <c r="AN11" s="61"/>
      <c r="AO11" s="62">
        <f t="shared" si="13"/>
        <v>1</v>
      </c>
      <c r="AP11" s="13" t="str">
        <f t="shared" si="14"/>
        <v/>
      </c>
      <c r="AQ11" s="63" t="str">
        <f t="shared" si="15"/>
        <v/>
      </c>
      <c r="AR11" s="78" t="str">
        <f ca="1">IFERROR(IF(COUNTIF(AQ$5:AQ11,AQ11)=1,SUM(OFFSET(INDIRECT("'Points attribués'!"&amp;ADDRESS(MATCH(AQ11,'Points attribués'!$A$2:$A$15,0)+2,2)),0,0,COUNTIF(AQ$5:AQ$28,AQ11),1))/COUNTIF(AQ$5:AQ$28,AQ11),INDIRECT(ADDRESS(MATCH(AQ11,AQ$5:AQ11,0)+ROW(AR$4),COLUMN(AR$4)))),"0")</f>
        <v>0</v>
      </c>
      <c r="AS11" s="64" t="s">
        <v>27</v>
      </c>
      <c r="AT11" s="71"/>
      <c r="AU11" s="70" t="str">
        <f t="shared" si="16"/>
        <v/>
      </c>
      <c r="AV11" s="79" t="str">
        <f ca="1">IFERROR(IF(COUNTIF(AU$5:AU11,AU11)=1,SUM(OFFSET(INDIRECT("'Points attribués'!"&amp;ADDRESS(MATCH(AU11,'Points attribués'!$A$2:$A$15,0)+2,5)),0,0,COUNTIF(AU$5:AU$28,AU11),1))/COUNTIF(AU$5:AU$28,AU11),INDIRECT(ADDRESS(MATCH(AU11,AU$5:AU11,0)+ROW(AV$4),COLUMN(AV$4)))),"0")</f>
        <v>0</v>
      </c>
      <c r="AW11" s="80" t="s">
        <v>27</v>
      </c>
      <c r="AX11" s="15">
        <f t="shared" ca="1" si="17"/>
        <v>0</v>
      </c>
      <c r="AY11" s="11" t="str">
        <f t="shared" ca="1" si="18"/>
        <v/>
      </c>
      <c r="AZ11" s="81" t="str">
        <f ca="1">IFERROR(IF(COUNTIF(AY$5:AY11,AY11)=1,SUM(OFFSET(INDIRECT("'Points attribués'!"&amp;ADDRESS(MATCH(AY11,'Points attribués'!$A$2:$A$15,0)+2,2)),0,0,COUNTIF(AY$5:AY$28,AY11),1))/COUNTIF(AY$5:AY$28,AY11),INDIRECT(ADDRESS(MATCH(AY11,AY$5:AY11,0)+ROW(AZ$4),COLUMN(AZ$4)))),"0")</f>
        <v>0</v>
      </c>
      <c r="BA11" s="10" t="s">
        <v>27</v>
      </c>
    </row>
    <row r="12" spans="1:53" ht="14.45" x14ac:dyDescent="0.35">
      <c r="A12" s="2" t="s">
        <v>65</v>
      </c>
      <c r="B12" s="2" t="s">
        <v>53</v>
      </c>
      <c r="C12" t="s">
        <v>72</v>
      </c>
      <c r="D12" s="26"/>
      <c r="E12" s="27">
        <f t="shared" si="19"/>
        <v>0</v>
      </c>
      <c r="F12" s="26"/>
      <c r="G12" s="27">
        <f t="shared" si="20"/>
        <v>0</v>
      </c>
      <c r="H12" s="26"/>
      <c r="I12" s="27">
        <f t="shared" si="21"/>
        <v>0</v>
      </c>
      <c r="J12" s="26"/>
      <c r="K12" s="27">
        <f t="shared" si="22"/>
        <v>0</v>
      </c>
      <c r="L12" s="28" t="str">
        <f t="shared" si="0"/>
        <v/>
      </c>
      <c r="M12" s="29" t="str">
        <f t="shared" si="23"/>
        <v/>
      </c>
      <c r="N12" s="74" t="str">
        <f ca="1">IFERROR(IF(COUNTIF(M$5:M12,M12)=1,SUM(OFFSET(INDIRECT("'Points attribués'!"&amp;ADDRESS(MATCH(M12,'Points attribués'!$A$2:$A$15,0)+2,2)),0,0,COUNTIF(M$5:M$28,M12),1))/COUNTIF(M$5:M$28,M12),INDIRECT(ADDRESS(MATCH(M12,M$5:M12,0)+ROW(N$4),COLUMN(N$4)))),"0")</f>
        <v>0</v>
      </c>
      <c r="O12" s="75" t="s">
        <v>27</v>
      </c>
      <c r="P12" s="41"/>
      <c r="Q12" s="39">
        <f t="shared" si="1"/>
        <v>0</v>
      </c>
      <c r="R12" s="41"/>
      <c r="S12" s="39">
        <f t="shared" si="2"/>
        <v>0</v>
      </c>
      <c r="T12" s="41"/>
      <c r="U12" s="39">
        <f t="shared" si="3"/>
        <v>0</v>
      </c>
      <c r="V12" s="41"/>
      <c r="W12" s="39">
        <f t="shared" si="4"/>
        <v>0</v>
      </c>
      <c r="X12" s="38" t="str">
        <f t="shared" si="5"/>
        <v/>
      </c>
      <c r="Y12" s="40" t="str">
        <f t="shared" si="6"/>
        <v/>
      </c>
      <c r="Z12" s="76" t="str">
        <f ca="1">IFERROR(IF(COUNTIF(Y$5:Y12,Y12)=1,SUM(OFFSET(INDIRECT("'Points attribués'!"&amp;ADDRESS(MATCH(Y12,'Points attribués'!$A$2:$A$15,0)+2,2)),0,0,COUNTIF(Y$5:Y$28,Y12),1))/COUNTIF(Y$5:Y$28,Y12),INDIRECT(ADDRESS(MATCH(Y12,Y$5:Y12,0)+ROW(Z$4),COLUMN(Z$4)))),"0")</f>
        <v>0</v>
      </c>
      <c r="AA12" s="42" t="s">
        <v>27</v>
      </c>
      <c r="AB12" s="49"/>
      <c r="AC12" s="50">
        <f t="shared" si="7"/>
        <v>0</v>
      </c>
      <c r="AD12" s="49"/>
      <c r="AE12" s="52">
        <f t="shared" si="8"/>
        <v>0</v>
      </c>
      <c r="AF12" s="53" t="str">
        <f t="shared" si="9"/>
        <v/>
      </c>
      <c r="AG12" s="54" t="str">
        <f t="shared" si="10"/>
        <v/>
      </c>
      <c r="AH12" s="77" t="str">
        <f ca="1">IFERROR(IF(COUNTIF(AG$5:AG12,AG12)=1,SUM(OFFSET(INDIRECT("'Points attribués'!"&amp;ADDRESS(MATCH(AG12,'Points attribués'!$A$2:$A$15,0)+2,2)),0,0,COUNTIF(AG$5:AG$28,AG12),1))/COUNTIF(AG$5:AG$28,AG12),INDIRECT(ADDRESS(MATCH(AG12,AG$5:AG12,0)+ROW(AH$4),COLUMN(AH$4)))),"0")</f>
        <v>0</v>
      </c>
      <c r="AI12" s="55" t="s">
        <v>27</v>
      </c>
      <c r="AJ12" s="59"/>
      <c r="AK12" s="12">
        <f t="shared" si="11"/>
        <v>10</v>
      </c>
      <c r="AL12" s="60">
        <f t="shared" si="12"/>
        <v>1</v>
      </c>
      <c r="AM12" s="61"/>
      <c r="AN12" s="61"/>
      <c r="AO12" s="62">
        <f t="shared" si="13"/>
        <v>1</v>
      </c>
      <c r="AP12" s="13" t="str">
        <f t="shared" si="14"/>
        <v/>
      </c>
      <c r="AQ12" s="63" t="str">
        <f t="shared" si="15"/>
        <v/>
      </c>
      <c r="AR12" s="78" t="str">
        <f ca="1">IFERROR(IF(COUNTIF(AQ$5:AQ12,AQ12)=1,SUM(OFFSET(INDIRECT("'Points attribués'!"&amp;ADDRESS(MATCH(AQ12,'Points attribués'!$A$2:$A$15,0)+2,2)),0,0,COUNTIF(AQ$5:AQ$28,AQ12),1))/COUNTIF(AQ$5:AQ$28,AQ12),INDIRECT(ADDRESS(MATCH(AQ12,AQ$5:AQ12,0)+ROW(AR$4),COLUMN(AR$4)))),"0")</f>
        <v>0</v>
      </c>
      <c r="AS12" s="64" t="s">
        <v>27</v>
      </c>
      <c r="AT12" s="71"/>
      <c r="AU12" s="70" t="str">
        <f t="shared" si="16"/>
        <v/>
      </c>
      <c r="AV12" s="79" t="str">
        <f ca="1">IFERROR(IF(COUNTIF(AU$5:AU12,AU12)=1,SUM(OFFSET(INDIRECT("'Points attribués'!"&amp;ADDRESS(MATCH(AU12,'Points attribués'!$A$2:$A$15,0)+2,5)),0,0,COUNTIF(AU$5:AU$28,AU12),1))/COUNTIF(AU$5:AU$28,AU12),INDIRECT(ADDRESS(MATCH(AU12,AU$5:AU12,0)+ROW(AV$4),COLUMN(AV$4)))),"0")</f>
        <v>0</v>
      </c>
      <c r="AW12" s="80" t="s">
        <v>27</v>
      </c>
      <c r="AX12" s="15">
        <f t="shared" ca="1" si="17"/>
        <v>0</v>
      </c>
      <c r="AY12" s="11" t="str">
        <f t="shared" ca="1" si="18"/>
        <v/>
      </c>
      <c r="AZ12" s="81" t="str">
        <f ca="1">IFERROR(IF(COUNTIF(AY$5:AY12,AY12)=1,SUM(OFFSET(INDIRECT("'Points attribués'!"&amp;ADDRESS(MATCH(AY12,'Points attribués'!$A$2:$A$15,0)+2,2)),0,0,COUNTIF(AY$5:AY$28,AY12),1))/COUNTIF(AY$5:AY$28,AY12),INDIRECT(ADDRESS(MATCH(AY12,AY$5:AY12,0)+ROW(AZ$4),COLUMN(AZ$4)))),"0")</f>
        <v>0</v>
      </c>
      <c r="BA12" s="10" t="s">
        <v>27</v>
      </c>
    </row>
    <row r="13" spans="1:53" ht="14.45" x14ac:dyDescent="0.35">
      <c r="A13" s="2" t="s">
        <v>65</v>
      </c>
      <c r="B13" s="2" t="s">
        <v>54</v>
      </c>
      <c r="C13" s="2" t="s">
        <v>64</v>
      </c>
      <c r="D13" s="26"/>
      <c r="E13" s="27">
        <f t="shared" si="19"/>
        <v>0</v>
      </c>
      <c r="F13" s="26"/>
      <c r="G13" s="27">
        <f t="shared" si="20"/>
        <v>0</v>
      </c>
      <c r="H13" s="26"/>
      <c r="I13" s="27">
        <f t="shared" si="21"/>
        <v>0</v>
      </c>
      <c r="J13" s="26"/>
      <c r="K13" s="27">
        <f t="shared" si="22"/>
        <v>0</v>
      </c>
      <c r="L13" s="28" t="str">
        <f t="shared" si="0"/>
        <v/>
      </c>
      <c r="M13" s="29" t="str">
        <f t="shared" si="23"/>
        <v/>
      </c>
      <c r="N13" s="74" t="str">
        <f ca="1">IFERROR(IF(COUNTIF(M$5:M13,M13)=1,SUM(OFFSET(INDIRECT("'Points attribués'!"&amp;ADDRESS(MATCH(M13,'Points attribués'!$A$2:$A$15,0)+2,2)),0,0,COUNTIF(M$5:M$28,M13),1))/COUNTIF(M$5:M$28,M13),INDIRECT(ADDRESS(MATCH(M13,M$5:M13,0)+ROW(N$4),COLUMN(N$4)))),"0")</f>
        <v>0</v>
      </c>
      <c r="O13" s="75" t="s">
        <v>27</v>
      </c>
      <c r="P13" s="41"/>
      <c r="Q13" s="39">
        <f t="shared" si="1"/>
        <v>0</v>
      </c>
      <c r="R13" s="41"/>
      <c r="S13" s="39">
        <f t="shared" si="2"/>
        <v>0</v>
      </c>
      <c r="T13" s="41"/>
      <c r="U13" s="39">
        <f t="shared" si="3"/>
        <v>0</v>
      </c>
      <c r="V13" s="41"/>
      <c r="W13" s="39">
        <f t="shared" si="4"/>
        <v>0</v>
      </c>
      <c r="X13" s="38" t="str">
        <f t="shared" si="5"/>
        <v/>
      </c>
      <c r="Y13" s="40" t="str">
        <f t="shared" si="6"/>
        <v/>
      </c>
      <c r="Z13" s="76" t="str">
        <f ca="1">IFERROR(IF(COUNTIF(Y$5:Y13,Y13)=1,SUM(OFFSET(INDIRECT("'Points attribués'!"&amp;ADDRESS(MATCH(Y13,'Points attribués'!$A$2:$A$15,0)+2,2)),0,0,COUNTIF(Y$5:Y$28,Y13),1))/COUNTIF(Y$5:Y$28,Y13),INDIRECT(ADDRESS(MATCH(Y13,Y$5:Y13,0)+ROW(Z$4),COLUMN(Z$4)))),"0")</f>
        <v>0</v>
      </c>
      <c r="AA13" s="42" t="s">
        <v>27</v>
      </c>
      <c r="AB13" s="49"/>
      <c r="AC13" s="50">
        <f t="shared" si="7"/>
        <v>0</v>
      </c>
      <c r="AD13" s="49"/>
      <c r="AE13" s="52">
        <f t="shared" si="8"/>
        <v>0</v>
      </c>
      <c r="AF13" s="53" t="str">
        <f t="shared" si="9"/>
        <v/>
      </c>
      <c r="AG13" s="54" t="str">
        <f t="shared" si="10"/>
        <v/>
      </c>
      <c r="AH13" s="77" t="str">
        <f ca="1">IFERROR(IF(COUNTIF(AG$5:AG13,AG13)=1,SUM(OFFSET(INDIRECT("'Points attribués'!"&amp;ADDRESS(MATCH(AG13,'Points attribués'!$A$2:$A$15,0)+2,2)),0,0,COUNTIF(AG$5:AG$28,AG13),1))/COUNTIF(AG$5:AG$28,AG13),INDIRECT(ADDRESS(MATCH(AG13,AG$5:AG13,0)+ROW(AH$4),COLUMN(AH$4)))),"0")</f>
        <v>0</v>
      </c>
      <c r="AI13" s="55" t="s">
        <v>27</v>
      </c>
      <c r="AJ13" s="59"/>
      <c r="AK13" s="12">
        <f t="shared" si="11"/>
        <v>10</v>
      </c>
      <c r="AL13" s="60">
        <f t="shared" si="12"/>
        <v>1</v>
      </c>
      <c r="AM13" s="61"/>
      <c r="AN13" s="66"/>
      <c r="AO13" s="62">
        <f t="shared" si="13"/>
        <v>1</v>
      </c>
      <c r="AP13" s="13" t="str">
        <f t="shared" si="14"/>
        <v/>
      </c>
      <c r="AQ13" s="63" t="str">
        <f t="shared" si="15"/>
        <v/>
      </c>
      <c r="AR13" s="78" t="str">
        <f ca="1">IFERROR(IF(COUNTIF(AQ$5:AQ13,AQ13)=1,SUM(OFFSET(INDIRECT("'Points attribués'!"&amp;ADDRESS(MATCH(AQ13,'Points attribués'!$A$2:$A$15,0)+2,2)),0,0,COUNTIF(AQ$5:AQ$28,AQ13),1))/COUNTIF(AQ$5:AQ$28,AQ13),INDIRECT(ADDRESS(MATCH(AQ13,AQ$5:AQ13,0)+ROW(AR$4),COLUMN(AR$4)))),"0")</f>
        <v>0</v>
      </c>
      <c r="AS13" s="64" t="s">
        <v>27</v>
      </c>
      <c r="AT13" s="71"/>
      <c r="AU13" s="70" t="str">
        <f t="shared" si="16"/>
        <v/>
      </c>
      <c r="AV13" s="79" t="str">
        <f ca="1">IFERROR(IF(COUNTIF(AU$5:AU13,AU13)=1,SUM(OFFSET(INDIRECT("'Points attribués'!"&amp;ADDRESS(MATCH(AU13,'Points attribués'!$A$2:$A$15,0)+2,5)),0,0,COUNTIF(AU$5:AU$28,AU13),1))/COUNTIF(AU$5:AU$28,AU13),INDIRECT(ADDRESS(MATCH(AU13,AU$5:AU13,0)+ROW(AV$4),COLUMN(AV$4)))),"0")</f>
        <v>0</v>
      </c>
      <c r="AW13" s="80" t="s">
        <v>27</v>
      </c>
      <c r="AX13" s="15">
        <f t="shared" ca="1" si="17"/>
        <v>0</v>
      </c>
      <c r="AY13" s="11" t="str">
        <f t="shared" ca="1" si="18"/>
        <v/>
      </c>
      <c r="AZ13" s="81" t="str">
        <f ca="1">IFERROR(IF(COUNTIF(AY$5:AY13,AY13)=1,SUM(OFFSET(INDIRECT("'Points attribués'!"&amp;ADDRESS(MATCH(AY13,'Points attribués'!$A$2:$A$15,0)+2,2)),0,0,COUNTIF(AY$5:AY$28,AY13),1))/COUNTIF(AY$5:AY$28,AY13),INDIRECT(ADDRESS(MATCH(AY13,AY$5:AY13,0)+ROW(AZ$4),COLUMN(AZ$4)))),"0")</f>
        <v>0</v>
      </c>
      <c r="BA13" s="10" t="s">
        <v>27</v>
      </c>
    </row>
    <row r="14" spans="1:53" ht="14.45" x14ac:dyDescent="0.35">
      <c r="A14" s="2" t="s">
        <v>31</v>
      </c>
      <c r="B14" s="2" t="s">
        <v>40</v>
      </c>
      <c r="C14" s="2" t="s">
        <v>41</v>
      </c>
      <c r="D14" s="26"/>
      <c r="E14" s="27">
        <f t="shared" si="19"/>
        <v>0</v>
      </c>
      <c r="F14" s="26"/>
      <c r="G14" s="27">
        <f t="shared" si="20"/>
        <v>0</v>
      </c>
      <c r="H14" s="26"/>
      <c r="I14" s="27">
        <f t="shared" si="21"/>
        <v>0</v>
      </c>
      <c r="J14" s="26"/>
      <c r="K14" s="27">
        <f t="shared" si="22"/>
        <v>0</v>
      </c>
      <c r="L14" s="28" t="str">
        <f t="shared" si="0"/>
        <v/>
      </c>
      <c r="M14" s="29" t="str">
        <f t="shared" si="23"/>
        <v/>
      </c>
      <c r="N14" s="74" t="str">
        <f ca="1">IFERROR(IF(COUNTIF(M$5:M14,M14)=1,SUM(OFFSET(INDIRECT("'Points attribués'!"&amp;ADDRESS(MATCH(M14,'Points attribués'!$A$2:$A$15,0)+2,2)),0,0,COUNTIF(M$5:M$28,M14),1))/COUNTIF(M$5:M$28,M14),INDIRECT(ADDRESS(MATCH(M14,M$5:M14,0)+ROW(N$4),COLUMN(N$4)))),"0")</f>
        <v>0</v>
      </c>
      <c r="O14" s="75" t="s">
        <v>27</v>
      </c>
      <c r="P14" s="41"/>
      <c r="Q14" s="39">
        <f t="shared" si="1"/>
        <v>0</v>
      </c>
      <c r="R14" s="41"/>
      <c r="S14" s="39">
        <f t="shared" si="2"/>
        <v>0</v>
      </c>
      <c r="T14" s="41"/>
      <c r="U14" s="39">
        <f t="shared" si="3"/>
        <v>0</v>
      </c>
      <c r="V14" s="41"/>
      <c r="W14" s="39">
        <f t="shared" si="4"/>
        <v>0</v>
      </c>
      <c r="X14" s="38" t="str">
        <f t="shared" si="5"/>
        <v/>
      </c>
      <c r="Y14" s="40" t="str">
        <f t="shared" si="6"/>
        <v/>
      </c>
      <c r="Z14" s="76" t="str">
        <f ca="1">IFERROR(IF(COUNTIF(Y$5:Y14,Y14)=1,SUM(OFFSET(INDIRECT("'Points attribués'!"&amp;ADDRESS(MATCH(Y14,'Points attribués'!$A$2:$A$15,0)+2,2)),0,0,COUNTIF(Y$5:Y$28,Y14),1))/COUNTIF(Y$5:Y$28,Y14),INDIRECT(ADDRESS(MATCH(Y14,Y$5:Y14,0)+ROW(Z$4),COLUMN(Z$4)))),"0")</f>
        <v>0</v>
      </c>
      <c r="AA14" s="42" t="s">
        <v>27</v>
      </c>
      <c r="AB14" s="49"/>
      <c r="AC14" s="50">
        <f t="shared" si="7"/>
        <v>0</v>
      </c>
      <c r="AD14" s="49"/>
      <c r="AE14" s="52">
        <f t="shared" si="8"/>
        <v>0</v>
      </c>
      <c r="AF14" s="53" t="str">
        <f t="shared" si="9"/>
        <v/>
      </c>
      <c r="AG14" s="54" t="str">
        <f t="shared" si="10"/>
        <v/>
      </c>
      <c r="AH14" s="77" t="str">
        <f ca="1">IFERROR(IF(COUNTIF(AG$5:AG14,AG14)=1,SUM(OFFSET(INDIRECT("'Points attribués'!"&amp;ADDRESS(MATCH(AG14,'Points attribués'!$A$2:$A$15,0)+2,2)),0,0,COUNTIF(AG$5:AG$28,AG14),1))/COUNTIF(AG$5:AG$28,AG14),INDIRECT(ADDRESS(MATCH(AG14,AG$5:AG14,0)+ROW(AH$4),COLUMN(AH$4)))),"0")</f>
        <v>0</v>
      </c>
      <c r="AI14" s="55" t="s">
        <v>27</v>
      </c>
      <c r="AJ14" s="59"/>
      <c r="AK14" s="12">
        <f t="shared" si="11"/>
        <v>10</v>
      </c>
      <c r="AL14" s="60">
        <f t="shared" si="12"/>
        <v>1</v>
      </c>
      <c r="AM14" s="61"/>
      <c r="AN14" s="61"/>
      <c r="AO14" s="62">
        <f t="shared" si="13"/>
        <v>1</v>
      </c>
      <c r="AP14" s="13" t="str">
        <f t="shared" si="14"/>
        <v/>
      </c>
      <c r="AQ14" s="63" t="str">
        <f t="shared" si="15"/>
        <v/>
      </c>
      <c r="AR14" s="78" t="str">
        <f ca="1">IFERROR(IF(COUNTIF(AQ$5:AQ14,AQ14)=1,SUM(OFFSET(INDIRECT("'Points attribués'!"&amp;ADDRESS(MATCH(AQ14,'Points attribués'!$A$2:$A$15,0)+2,2)),0,0,COUNTIF(AQ$5:AQ$28,AQ14),1))/COUNTIF(AQ$5:AQ$28,AQ14),INDIRECT(ADDRESS(MATCH(AQ14,AQ$5:AQ14,0)+ROW(AR$4),COLUMN(AR$4)))),"0")</f>
        <v>0</v>
      </c>
      <c r="AS14" s="64" t="s">
        <v>27</v>
      </c>
      <c r="AT14" s="71"/>
      <c r="AU14" s="70" t="str">
        <f t="shared" si="16"/>
        <v/>
      </c>
      <c r="AV14" s="79" t="str">
        <f ca="1">IFERROR(IF(COUNTIF(AU$5:AU14,AU14)=1,SUM(OFFSET(INDIRECT("'Points attribués'!"&amp;ADDRESS(MATCH(AU14,'Points attribués'!$A$2:$A$15,0)+2,5)),0,0,COUNTIF(AU$5:AU$28,AU14),1))/COUNTIF(AU$5:AU$28,AU14),INDIRECT(ADDRESS(MATCH(AU14,AU$5:AU14,0)+ROW(AV$4),COLUMN(AV$4)))),"0")</f>
        <v>0</v>
      </c>
      <c r="AW14" s="80" t="s">
        <v>27</v>
      </c>
      <c r="AX14" s="15">
        <f t="shared" ca="1" si="17"/>
        <v>0</v>
      </c>
      <c r="AY14" s="11" t="str">
        <f t="shared" ca="1" si="18"/>
        <v/>
      </c>
      <c r="AZ14" s="81" t="str">
        <f ca="1">IFERROR(IF(COUNTIF(AY$5:AY14,AY14)=1,SUM(OFFSET(INDIRECT("'Points attribués'!"&amp;ADDRESS(MATCH(AY14,'Points attribués'!$A$2:$A$15,0)+2,2)),0,0,COUNTIF(AY$5:AY$28,AY14),1))/COUNTIF(AY$5:AY$28,AY14),INDIRECT(ADDRESS(MATCH(AY14,AY$5:AY14,0)+ROW(AZ$4),COLUMN(AZ$4)))),"0")</f>
        <v>0</v>
      </c>
      <c r="BA14" s="10" t="s">
        <v>27</v>
      </c>
    </row>
    <row r="15" spans="1:53" ht="14.45" x14ac:dyDescent="0.35">
      <c r="A15" s="2" t="s">
        <v>31</v>
      </c>
      <c r="B15" s="2" t="s">
        <v>29</v>
      </c>
      <c r="C15" s="2" t="s">
        <v>30</v>
      </c>
      <c r="D15" s="26"/>
      <c r="E15" s="27">
        <f t="shared" si="19"/>
        <v>0</v>
      </c>
      <c r="F15" s="26"/>
      <c r="G15" s="27">
        <f t="shared" si="20"/>
        <v>0</v>
      </c>
      <c r="H15" s="26"/>
      <c r="I15" s="27">
        <f t="shared" si="21"/>
        <v>0</v>
      </c>
      <c r="J15" s="26"/>
      <c r="K15" s="27">
        <f t="shared" si="22"/>
        <v>0</v>
      </c>
      <c r="L15" s="28" t="str">
        <f t="shared" si="0"/>
        <v/>
      </c>
      <c r="M15" s="29" t="str">
        <f t="shared" si="23"/>
        <v/>
      </c>
      <c r="N15" s="74" t="str">
        <f ca="1">IFERROR(IF(COUNTIF(M$5:M15,M15)=1,SUM(OFFSET(INDIRECT("'Points attribués'!"&amp;ADDRESS(MATCH(M15,'Points attribués'!$A$2:$A$15,0)+2,2)),0,0,COUNTIF(M$5:M$28,M15),1))/COUNTIF(M$5:M$28,M15),INDIRECT(ADDRESS(MATCH(M15,M$5:M15,0)+ROW(N$4),COLUMN(N$4)))),"0")</f>
        <v>0</v>
      </c>
      <c r="O15" s="75" t="s">
        <v>27</v>
      </c>
      <c r="P15" s="41"/>
      <c r="Q15" s="39">
        <f t="shared" si="1"/>
        <v>0</v>
      </c>
      <c r="R15" s="41"/>
      <c r="S15" s="39">
        <f t="shared" si="2"/>
        <v>0</v>
      </c>
      <c r="T15" s="41"/>
      <c r="U15" s="39">
        <f t="shared" si="3"/>
        <v>0</v>
      </c>
      <c r="V15" s="41"/>
      <c r="W15" s="39">
        <f t="shared" si="4"/>
        <v>0</v>
      </c>
      <c r="X15" s="38" t="str">
        <f t="shared" si="5"/>
        <v/>
      </c>
      <c r="Y15" s="40" t="str">
        <f t="shared" si="6"/>
        <v/>
      </c>
      <c r="Z15" s="76" t="str">
        <f ca="1">IFERROR(IF(COUNTIF(Y$5:Y15,Y15)=1,SUM(OFFSET(INDIRECT("'Points attribués'!"&amp;ADDRESS(MATCH(Y15,'Points attribués'!$A$2:$A$15,0)+2,2)),0,0,COUNTIF(Y$5:Y$28,Y15),1))/COUNTIF(Y$5:Y$28,Y15),INDIRECT(ADDRESS(MATCH(Y15,Y$5:Y15,0)+ROW(Z$4),COLUMN(Z$4)))),"0")</f>
        <v>0</v>
      </c>
      <c r="AA15" s="42" t="s">
        <v>27</v>
      </c>
      <c r="AB15" s="49"/>
      <c r="AC15" s="50">
        <f t="shared" si="7"/>
        <v>0</v>
      </c>
      <c r="AD15" s="49"/>
      <c r="AE15" s="52">
        <f t="shared" si="8"/>
        <v>0</v>
      </c>
      <c r="AF15" s="53" t="str">
        <f t="shared" si="9"/>
        <v/>
      </c>
      <c r="AG15" s="54" t="str">
        <f t="shared" si="10"/>
        <v/>
      </c>
      <c r="AH15" s="77" t="str">
        <f ca="1">IFERROR(IF(COUNTIF(AG$5:AG15,AG15)=1,SUM(OFFSET(INDIRECT("'Points attribués'!"&amp;ADDRESS(MATCH(AG15,'Points attribués'!$A$2:$A$15,0)+2,2)),0,0,COUNTIF(AG$5:AG$28,AG15),1))/COUNTIF(AG$5:AG$28,AG15),INDIRECT(ADDRESS(MATCH(AG15,AG$5:AG15,0)+ROW(AH$4),COLUMN(AH$4)))),"0")</f>
        <v>0</v>
      </c>
      <c r="AI15" s="55" t="s">
        <v>27</v>
      </c>
      <c r="AJ15" s="59"/>
      <c r="AK15" s="12">
        <v>5</v>
      </c>
      <c r="AL15" s="60">
        <f t="shared" si="12"/>
        <v>1</v>
      </c>
      <c r="AM15" s="61"/>
      <c r="AN15" s="61"/>
      <c r="AO15" s="62">
        <f t="shared" si="13"/>
        <v>1</v>
      </c>
      <c r="AP15" s="13" t="str">
        <f t="shared" si="14"/>
        <v/>
      </c>
      <c r="AQ15" s="63" t="str">
        <f t="shared" si="15"/>
        <v/>
      </c>
      <c r="AR15" s="78" t="str">
        <f ca="1">IFERROR(IF(COUNTIF(AQ$5:AQ15,AQ15)=1,SUM(OFFSET(INDIRECT("'Points attribués'!"&amp;ADDRESS(MATCH(AQ15,'Points attribués'!$A$2:$A$15,0)+2,2)),0,0,COUNTIF(AQ$5:AQ$28,AQ15),1))/COUNTIF(AQ$5:AQ$28,AQ15),INDIRECT(ADDRESS(MATCH(AQ15,AQ$5:AQ15,0)+ROW(AR$4),COLUMN(AR$4)))),"0")</f>
        <v>0</v>
      </c>
      <c r="AS15" s="64" t="s">
        <v>27</v>
      </c>
      <c r="AT15" s="71"/>
      <c r="AU15" s="70" t="str">
        <f t="shared" si="16"/>
        <v/>
      </c>
      <c r="AV15" s="79" t="str">
        <f ca="1">IFERROR(IF(COUNTIF(AU$5:AU15,AU15)=1,SUM(OFFSET(INDIRECT("'Points attribués'!"&amp;ADDRESS(MATCH(AU15,'Points attribués'!$A$2:$A$15,0)+2,5)),0,0,COUNTIF(AU$5:AU$28,AU15),1))/COUNTIF(AU$5:AU$28,AU15),INDIRECT(ADDRESS(MATCH(AU15,AU$5:AU15,0)+ROW(AV$4),COLUMN(AV$4)))),"0")</f>
        <v>0</v>
      </c>
      <c r="AW15" s="80" t="s">
        <v>27</v>
      </c>
      <c r="AX15" s="15">
        <f t="shared" ca="1" si="17"/>
        <v>0</v>
      </c>
      <c r="AY15" s="11" t="str">
        <f t="shared" ca="1" si="18"/>
        <v/>
      </c>
      <c r="AZ15" s="81" t="str">
        <f ca="1">IFERROR(IF(COUNTIF(AY$5:AY15,AY15)=1,SUM(OFFSET(INDIRECT("'Points attribués'!"&amp;ADDRESS(MATCH(AY15,'Points attribués'!$A$2:$A$15,0)+2,2)),0,0,COUNTIF(AY$5:AY$28,AY15),1))/COUNTIF(AY$5:AY$28,AY15),INDIRECT(ADDRESS(MATCH(AY15,AY$5:AY15,0)+ROW(AZ$4),COLUMN(AZ$4)))),"0")</f>
        <v>0</v>
      </c>
      <c r="BA15" s="10" t="s">
        <v>27</v>
      </c>
    </row>
    <row r="16" spans="1:53" ht="14.45" x14ac:dyDescent="0.35">
      <c r="A16" s="2" t="s">
        <v>32</v>
      </c>
      <c r="B16" s="2" t="s">
        <v>33</v>
      </c>
      <c r="C16" s="2" t="s">
        <v>79</v>
      </c>
      <c r="D16" s="26"/>
      <c r="E16" s="27">
        <f t="shared" si="19"/>
        <v>0</v>
      </c>
      <c r="F16" s="26"/>
      <c r="G16" s="27">
        <f t="shared" si="20"/>
        <v>0</v>
      </c>
      <c r="H16" s="26"/>
      <c r="I16" s="27">
        <f t="shared" si="21"/>
        <v>0</v>
      </c>
      <c r="J16" s="26"/>
      <c r="K16" s="27">
        <f t="shared" si="22"/>
        <v>0</v>
      </c>
      <c r="L16" s="28" t="str">
        <f t="shared" si="0"/>
        <v/>
      </c>
      <c r="M16" s="29" t="str">
        <f t="shared" si="23"/>
        <v/>
      </c>
      <c r="N16" s="74" t="str">
        <f ca="1">IFERROR(IF(COUNTIF(M$5:M16,M16)=1,SUM(OFFSET(INDIRECT("'Points attribués'!"&amp;ADDRESS(MATCH(M16,'Points attribués'!$A$2:$A$15,0)+2,2)),0,0,COUNTIF(M$5:M$28,M16),1))/COUNTIF(M$5:M$28,M16),INDIRECT(ADDRESS(MATCH(M16,M$5:M16,0)+ROW(N$4),COLUMN(N$4)))),"0")</f>
        <v>0</v>
      </c>
      <c r="O16" s="75" t="s">
        <v>27</v>
      </c>
      <c r="P16" s="41"/>
      <c r="Q16" s="39">
        <f t="shared" si="1"/>
        <v>0</v>
      </c>
      <c r="R16" s="41"/>
      <c r="S16" s="39">
        <f t="shared" si="2"/>
        <v>0</v>
      </c>
      <c r="T16" s="41"/>
      <c r="U16" s="39">
        <f t="shared" si="3"/>
        <v>0</v>
      </c>
      <c r="V16" s="41"/>
      <c r="W16" s="39">
        <f t="shared" si="4"/>
        <v>0</v>
      </c>
      <c r="X16" s="38" t="str">
        <f t="shared" si="5"/>
        <v/>
      </c>
      <c r="Y16" s="40" t="str">
        <f t="shared" si="6"/>
        <v/>
      </c>
      <c r="Z16" s="76" t="str">
        <f ca="1">IFERROR(IF(COUNTIF(Y$5:Y16,Y16)=1,SUM(OFFSET(INDIRECT("'Points attribués'!"&amp;ADDRESS(MATCH(Y16,'Points attribués'!$A$2:$A$15,0)+2,2)),0,0,COUNTIF(Y$5:Y$28,Y16),1))/COUNTIF(Y$5:Y$28,Y16),INDIRECT(ADDRESS(MATCH(Y16,Y$5:Y16,0)+ROW(Z$4),COLUMN(Z$4)))),"0")</f>
        <v>0</v>
      </c>
      <c r="AA16" s="42" t="s">
        <v>27</v>
      </c>
      <c r="AB16" s="49"/>
      <c r="AC16" s="50">
        <f t="shared" si="7"/>
        <v>0</v>
      </c>
      <c r="AD16" s="49"/>
      <c r="AE16" s="52">
        <f t="shared" si="8"/>
        <v>0</v>
      </c>
      <c r="AF16" s="53" t="str">
        <f t="shared" si="9"/>
        <v/>
      </c>
      <c r="AG16" s="54" t="str">
        <f t="shared" si="10"/>
        <v/>
      </c>
      <c r="AH16" s="77" t="str">
        <f ca="1">IFERROR(IF(COUNTIF(AG$5:AG16,AG16)=1,SUM(OFFSET(INDIRECT("'Points attribués'!"&amp;ADDRESS(MATCH(AG16,'Points attribués'!$A$2:$A$15,0)+2,2)),0,0,COUNTIF(AG$5:AG$28,AG16),1))/COUNTIF(AG$5:AG$28,AG16),INDIRECT(ADDRESS(MATCH(AG16,AG$5:AG16,0)+ROW(AH$4),COLUMN(AH$4)))),"0")</f>
        <v>0</v>
      </c>
      <c r="AI16" s="55" t="s">
        <v>27</v>
      </c>
      <c r="AJ16" s="59"/>
      <c r="AK16" s="12">
        <v>2</v>
      </c>
      <c r="AL16" s="60">
        <f t="shared" si="12"/>
        <v>1</v>
      </c>
      <c r="AM16" s="61"/>
      <c r="AN16" s="61"/>
      <c r="AO16" s="62">
        <f t="shared" si="13"/>
        <v>1</v>
      </c>
      <c r="AP16" s="13" t="str">
        <f t="shared" si="14"/>
        <v/>
      </c>
      <c r="AQ16" s="63" t="str">
        <f t="shared" si="15"/>
        <v/>
      </c>
      <c r="AR16" s="78" t="str">
        <f ca="1">IFERROR(IF(COUNTIF(AQ$5:AQ16,AQ16)=1,SUM(OFFSET(INDIRECT("'Points attribués'!"&amp;ADDRESS(MATCH(AQ16,'Points attribués'!$A$2:$A$15,0)+2,2)),0,0,COUNTIF(AQ$5:AQ$28,AQ16),1))/COUNTIF(AQ$5:AQ$28,AQ16),INDIRECT(ADDRESS(MATCH(AQ16,AQ$5:AQ16,0)+ROW(AR$4),COLUMN(AR$4)))),"0")</f>
        <v>0</v>
      </c>
      <c r="AS16" s="64" t="s">
        <v>27</v>
      </c>
      <c r="AT16" s="71"/>
      <c r="AU16" s="70" t="str">
        <f t="shared" si="16"/>
        <v/>
      </c>
      <c r="AV16" s="79" t="str">
        <f ca="1">IFERROR(IF(COUNTIF(AU$5:AU16,AU16)=1,SUM(OFFSET(INDIRECT("'Points attribués'!"&amp;ADDRESS(MATCH(AU16,'Points attribués'!$A$2:$A$15,0)+2,5)),0,0,COUNTIF(AU$5:AU$28,AU16),1))/COUNTIF(AU$5:AU$28,AU16),INDIRECT(ADDRESS(MATCH(AU16,AU$5:AU16,0)+ROW(AV$4),COLUMN(AV$4)))),"0")</f>
        <v>0</v>
      </c>
      <c r="AW16" s="80" t="s">
        <v>27</v>
      </c>
      <c r="AX16" s="15">
        <f t="shared" ca="1" si="17"/>
        <v>0</v>
      </c>
      <c r="AY16" s="11" t="str">
        <f t="shared" ca="1" si="18"/>
        <v/>
      </c>
      <c r="AZ16" s="81" t="str">
        <f ca="1">IFERROR(IF(COUNTIF(AY$5:AY16,AY16)=1,SUM(OFFSET(INDIRECT("'Points attribués'!"&amp;ADDRESS(MATCH(AY16,'Points attribués'!$A$2:$A$15,0)+2,2)),0,0,COUNTIF(AY$5:AY$28,AY16),1))/COUNTIF(AY$5:AY$28,AY16),INDIRECT(ADDRESS(MATCH(AY16,AY$5:AY16,0)+ROW(AZ$4),COLUMN(AZ$4)))),"0")</f>
        <v>0</v>
      </c>
      <c r="BA16" s="10" t="s">
        <v>27</v>
      </c>
    </row>
    <row r="17" spans="1:53" ht="14.45" x14ac:dyDescent="0.35">
      <c r="A17" s="2" t="s">
        <v>31</v>
      </c>
      <c r="B17" s="2" t="s">
        <v>35</v>
      </c>
      <c r="C17" s="2" t="s">
        <v>36</v>
      </c>
      <c r="D17" s="26"/>
      <c r="E17" s="27">
        <f t="shared" si="19"/>
        <v>0</v>
      </c>
      <c r="F17" s="26"/>
      <c r="G17" s="27">
        <f t="shared" si="20"/>
        <v>0</v>
      </c>
      <c r="H17" s="26"/>
      <c r="I17" s="27">
        <f t="shared" si="21"/>
        <v>0</v>
      </c>
      <c r="J17" s="26"/>
      <c r="K17" s="27">
        <f t="shared" si="22"/>
        <v>0</v>
      </c>
      <c r="L17" s="28" t="str">
        <f t="shared" si="0"/>
        <v/>
      </c>
      <c r="M17" s="29" t="str">
        <f t="shared" si="23"/>
        <v/>
      </c>
      <c r="N17" s="74" t="str">
        <f ca="1">IFERROR(IF(COUNTIF(M$5:M17,M17)=1,SUM(OFFSET(INDIRECT("'Points attribués'!"&amp;ADDRESS(MATCH(M17,'Points attribués'!$A$2:$A$15,0)+2,2)),0,0,COUNTIF(M$5:M$28,M17),1))/COUNTIF(M$5:M$28,M17),INDIRECT(ADDRESS(MATCH(M17,M$5:M17,0)+ROW(N$4),COLUMN(N$4)))),"0")</f>
        <v>0</v>
      </c>
      <c r="O17" s="75" t="s">
        <v>27</v>
      </c>
      <c r="P17" s="41"/>
      <c r="Q17" s="39">
        <f t="shared" si="1"/>
        <v>0</v>
      </c>
      <c r="R17" s="41"/>
      <c r="S17" s="39">
        <f t="shared" si="2"/>
        <v>0</v>
      </c>
      <c r="T17" s="41"/>
      <c r="U17" s="39">
        <f t="shared" si="3"/>
        <v>0</v>
      </c>
      <c r="V17" s="41"/>
      <c r="W17" s="39">
        <f t="shared" si="4"/>
        <v>0</v>
      </c>
      <c r="X17" s="38" t="str">
        <f t="shared" si="5"/>
        <v/>
      </c>
      <c r="Y17" s="40" t="str">
        <f t="shared" si="6"/>
        <v/>
      </c>
      <c r="Z17" s="76" t="str">
        <f ca="1">IFERROR(IF(COUNTIF(Y$5:Y17,Y17)=1,SUM(OFFSET(INDIRECT("'Points attribués'!"&amp;ADDRESS(MATCH(Y17,'Points attribués'!$A$2:$A$15,0)+2,2)),0,0,COUNTIF(Y$5:Y$28,Y17),1))/COUNTIF(Y$5:Y$28,Y17),INDIRECT(ADDRESS(MATCH(Y17,Y$5:Y17,0)+ROW(Z$4),COLUMN(Z$4)))),"0")</f>
        <v>0</v>
      </c>
      <c r="AA17" s="42" t="s">
        <v>27</v>
      </c>
      <c r="AB17" s="49"/>
      <c r="AC17" s="50">
        <f t="shared" si="7"/>
        <v>0</v>
      </c>
      <c r="AD17" s="49"/>
      <c r="AE17" s="52">
        <f t="shared" si="8"/>
        <v>0</v>
      </c>
      <c r="AF17" s="53" t="str">
        <f t="shared" si="9"/>
        <v/>
      </c>
      <c r="AG17" s="54" t="str">
        <f t="shared" si="10"/>
        <v/>
      </c>
      <c r="AH17" s="77" t="str">
        <f ca="1">IFERROR(IF(COUNTIF(AG$5:AG17,AG17)=1,SUM(OFFSET(INDIRECT("'Points attribués'!"&amp;ADDRESS(MATCH(AG17,'Points attribués'!$A$2:$A$15,0)+2,2)),0,0,COUNTIF(AG$5:AG$28,AG17),1))/COUNTIF(AG$5:AG$28,AG17),INDIRECT(ADDRESS(MATCH(AG17,AG$5:AG17,0)+ROW(AH$4),COLUMN(AH$4)))),"0")</f>
        <v>0</v>
      </c>
      <c r="AI17" s="55" t="s">
        <v>27</v>
      </c>
      <c r="AJ17" s="59"/>
      <c r="AK17" s="12">
        <v>3</v>
      </c>
      <c r="AL17" s="60">
        <f t="shared" si="12"/>
        <v>1</v>
      </c>
      <c r="AM17" s="61"/>
      <c r="AN17" s="61"/>
      <c r="AO17" s="62">
        <f t="shared" si="13"/>
        <v>1</v>
      </c>
      <c r="AP17" s="13" t="str">
        <f t="shared" si="14"/>
        <v/>
      </c>
      <c r="AQ17" s="63" t="str">
        <f t="shared" si="15"/>
        <v/>
      </c>
      <c r="AR17" s="78" t="str">
        <f ca="1">IFERROR(IF(COUNTIF(AQ$5:AQ17,AQ17)=1,SUM(OFFSET(INDIRECT("'Points attribués'!"&amp;ADDRESS(MATCH(AQ17,'Points attribués'!$A$2:$A$15,0)+2,2)),0,0,COUNTIF(AQ$5:AQ$28,AQ17),1))/COUNTIF(AQ$5:AQ$28,AQ17),INDIRECT(ADDRESS(MATCH(AQ17,AQ$5:AQ17,0)+ROW(AR$4),COLUMN(AR$4)))),"0")</f>
        <v>0</v>
      </c>
      <c r="AS17" s="64" t="s">
        <v>27</v>
      </c>
      <c r="AT17" s="71"/>
      <c r="AU17" s="70" t="str">
        <f t="shared" si="16"/>
        <v/>
      </c>
      <c r="AV17" s="79" t="str">
        <f ca="1">IFERROR(IF(COUNTIF(AU$5:AU17,AU17)=1,SUM(OFFSET(INDIRECT("'Points attribués'!"&amp;ADDRESS(MATCH(AU17,'Points attribués'!$A$2:$A$15,0)+2,5)),0,0,COUNTIF(AU$5:AU$28,AU17),1))/COUNTIF(AU$5:AU$28,AU17),INDIRECT(ADDRESS(MATCH(AU17,AU$5:AU17,0)+ROW(AV$4),COLUMN(AV$4)))),"0")</f>
        <v>0</v>
      </c>
      <c r="AW17" s="80" t="s">
        <v>27</v>
      </c>
      <c r="AX17" s="15">
        <f t="shared" ca="1" si="17"/>
        <v>0</v>
      </c>
      <c r="AY17" s="11" t="str">
        <f t="shared" ca="1" si="18"/>
        <v/>
      </c>
      <c r="AZ17" s="81" t="str">
        <f ca="1">IFERROR(IF(COUNTIF(AY$5:AY17,AY17)=1,SUM(OFFSET(INDIRECT("'Points attribués'!"&amp;ADDRESS(MATCH(AY17,'Points attribués'!$A$2:$A$15,0)+2,2)),0,0,COUNTIF(AY$5:AY$28,AY17),1))/COUNTIF(AY$5:AY$28,AY17),INDIRECT(ADDRESS(MATCH(AY17,AY$5:AY17,0)+ROW(AZ$4),COLUMN(AZ$4)))),"0")</f>
        <v>0</v>
      </c>
      <c r="BA17" s="10" t="s">
        <v>27</v>
      </c>
    </row>
    <row r="18" spans="1:53" ht="14.45" x14ac:dyDescent="0.35">
      <c r="A18" s="2" t="s">
        <v>31</v>
      </c>
      <c r="B18" s="2" t="s">
        <v>37</v>
      </c>
      <c r="C18" s="2" t="s">
        <v>38</v>
      </c>
      <c r="D18" s="26"/>
      <c r="E18" s="27">
        <f t="shared" si="19"/>
        <v>0</v>
      </c>
      <c r="F18" s="26"/>
      <c r="G18" s="27">
        <f t="shared" si="20"/>
        <v>0</v>
      </c>
      <c r="H18" s="26"/>
      <c r="I18" s="27">
        <f t="shared" si="21"/>
        <v>0</v>
      </c>
      <c r="J18" s="26"/>
      <c r="K18" s="27">
        <f t="shared" si="22"/>
        <v>0</v>
      </c>
      <c r="L18" s="28" t="str">
        <f t="shared" si="0"/>
        <v/>
      </c>
      <c r="M18" s="29" t="str">
        <f t="shared" si="23"/>
        <v/>
      </c>
      <c r="N18" s="74" t="str">
        <f ca="1">IFERROR(IF(COUNTIF(M$5:M18,M18)=1,SUM(OFFSET(INDIRECT("'Points attribués'!"&amp;ADDRESS(MATCH(M18,'Points attribués'!$A$2:$A$15,0)+2,2)),0,0,COUNTIF(M$5:M$28,M18),1))/COUNTIF(M$5:M$28,M18),INDIRECT(ADDRESS(MATCH(M18,M$5:M18,0)+ROW(N$4),COLUMN(N$4)))),"0")</f>
        <v>0</v>
      </c>
      <c r="O18" s="75" t="s">
        <v>27</v>
      </c>
      <c r="P18" s="41"/>
      <c r="Q18" s="39">
        <f t="shared" si="1"/>
        <v>0</v>
      </c>
      <c r="R18" s="41"/>
      <c r="S18" s="39">
        <f t="shared" si="2"/>
        <v>0</v>
      </c>
      <c r="T18" s="41"/>
      <c r="U18" s="39">
        <f t="shared" si="3"/>
        <v>0</v>
      </c>
      <c r="V18" s="41"/>
      <c r="W18" s="39">
        <f t="shared" si="4"/>
        <v>0</v>
      </c>
      <c r="X18" s="38" t="str">
        <f t="shared" si="5"/>
        <v/>
      </c>
      <c r="Y18" s="40" t="str">
        <f t="shared" si="6"/>
        <v/>
      </c>
      <c r="Z18" s="76" t="str">
        <f ca="1">IFERROR(IF(COUNTIF(Y$5:Y18,Y18)=1,SUM(OFFSET(INDIRECT("'Points attribués'!"&amp;ADDRESS(MATCH(Y18,'Points attribués'!$A$2:$A$15,0)+2,2)),0,0,COUNTIF(Y$5:Y$28,Y18),1))/COUNTIF(Y$5:Y$28,Y18),INDIRECT(ADDRESS(MATCH(Y18,Y$5:Y18,0)+ROW(Z$4),COLUMN(Z$4)))),"0")</f>
        <v>0</v>
      </c>
      <c r="AA18" s="42" t="s">
        <v>27</v>
      </c>
      <c r="AB18" s="49"/>
      <c r="AC18" s="50">
        <f t="shared" si="7"/>
        <v>0</v>
      </c>
      <c r="AD18" s="49"/>
      <c r="AE18" s="52">
        <f t="shared" si="8"/>
        <v>0</v>
      </c>
      <c r="AF18" s="53" t="str">
        <f t="shared" si="9"/>
        <v/>
      </c>
      <c r="AG18" s="54" t="str">
        <f t="shared" si="10"/>
        <v/>
      </c>
      <c r="AH18" s="77" t="str">
        <f ca="1">IFERROR(IF(COUNTIF(AG$5:AG18,AG18)=1,SUM(OFFSET(INDIRECT("'Points attribués'!"&amp;ADDRESS(MATCH(AG18,'Points attribués'!$A$2:$A$15,0)+2,2)),0,0,COUNTIF(AG$5:AG$28,AG18),1))/COUNTIF(AG$5:AG$28,AG18),INDIRECT(ADDRESS(MATCH(AG18,AG$5:AG18,0)+ROW(AH$4),COLUMN(AH$4)))),"0")</f>
        <v>0</v>
      </c>
      <c r="AI18" s="55" t="s">
        <v>27</v>
      </c>
      <c r="AJ18" s="59"/>
      <c r="AK18" s="12">
        <v>3</v>
      </c>
      <c r="AL18" s="60">
        <f t="shared" si="12"/>
        <v>1</v>
      </c>
      <c r="AM18" s="61"/>
      <c r="AN18" s="61"/>
      <c r="AO18" s="62">
        <f t="shared" si="13"/>
        <v>1</v>
      </c>
      <c r="AP18" s="13" t="str">
        <f t="shared" si="14"/>
        <v/>
      </c>
      <c r="AQ18" s="63" t="str">
        <f t="shared" si="15"/>
        <v/>
      </c>
      <c r="AR18" s="78" t="str">
        <f ca="1">IFERROR(IF(COUNTIF(AQ$5:AQ18,AQ18)=1,SUM(OFFSET(INDIRECT("'Points attribués'!"&amp;ADDRESS(MATCH(AQ18,'Points attribués'!$A$2:$A$15,0)+2,2)),0,0,COUNTIF(AQ$5:AQ$28,AQ18),1))/COUNTIF(AQ$5:AQ$28,AQ18),INDIRECT(ADDRESS(MATCH(AQ18,AQ$5:AQ18,0)+ROW(AR$4),COLUMN(AR$4)))),"0")</f>
        <v>0</v>
      </c>
      <c r="AS18" s="64" t="s">
        <v>27</v>
      </c>
      <c r="AT18" s="71"/>
      <c r="AU18" s="70" t="str">
        <f t="shared" si="16"/>
        <v/>
      </c>
      <c r="AV18" s="79" t="str">
        <f ca="1">IFERROR(IF(COUNTIF(AU$5:AU18,AU18)=1,SUM(OFFSET(INDIRECT("'Points attribués'!"&amp;ADDRESS(MATCH(AU18,'Points attribués'!$A$2:$A$15,0)+2,5)),0,0,COUNTIF(AU$5:AU$28,AU18),1))/COUNTIF(AU$5:AU$28,AU18),INDIRECT(ADDRESS(MATCH(AU18,AU$5:AU18,0)+ROW(AV$4),COLUMN(AV$4)))),"0")</f>
        <v>0</v>
      </c>
      <c r="AW18" s="80" t="s">
        <v>27</v>
      </c>
      <c r="AX18" s="15">
        <f t="shared" ca="1" si="17"/>
        <v>0</v>
      </c>
      <c r="AY18" s="11" t="str">
        <f t="shared" ca="1" si="18"/>
        <v/>
      </c>
      <c r="AZ18" s="81" t="str">
        <f ca="1">IFERROR(IF(COUNTIF(AY$5:AY18,AY18)=1,SUM(OFFSET(INDIRECT("'Points attribués'!"&amp;ADDRESS(MATCH(AY18,'Points attribués'!$A$2:$A$15,0)+2,2)),0,0,COUNTIF(AY$5:AY$28,AY18),1))/COUNTIF(AY$5:AY$28,AY18),INDIRECT(ADDRESS(MATCH(AY18,AY$5:AY18,0)+ROW(AZ$4),COLUMN(AZ$4)))),"0")</f>
        <v>0</v>
      </c>
      <c r="BA18" s="10" t="s">
        <v>27</v>
      </c>
    </row>
    <row r="19" spans="1:53" ht="14.45" x14ac:dyDescent="0.35">
      <c r="A19" s="2" t="s">
        <v>31</v>
      </c>
      <c r="B19" s="2" t="s">
        <v>99</v>
      </c>
      <c r="C19" s="2" t="s">
        <v>39</v>
      </c>
      <c r="D19" s="26"/>
      <c r="E19" s="27">
        <f t="shared" si="19"/>
        <v>0</v>
      </c>
      <c r="F19" s="26"/>
      <c r="G19" s="27">
        <f t="shared" si="20"/>
        <v>0</v>
      </c>
      <c r="H19" s="26"/>
      <c r="I19" s="27">
        <f t="shared" si="21"/>
        <v>0</v>
      </c>
      <c r="J19" s="26"/>
      <c r="K19" s="27">
        <f t="shared" si="22"/>
        <v>0</v>
      </c>
      <c r="L19" s="28" t="str">
        <f t="shared" si="0"/>
        <v/>
      </c>
      <c r="M19" s="29" t="str">
        <f t="shared" si="23"/>
        <v/>
      </c>
      <c r="N19" s="74" t="str">
        <f ca="1">IFERROR(IF(COUNTIF(M$5:M19,M19)=1,SUM(OFFSET(INDIRECT("'Points attribués'!"&amp;ADDRESS(MATCH(M19,'Points attribués'!$A$2:$A$15,0)+2,2)),0,0,COUNTIF(M$5:M$28,M19),1))/COUNTIF(M$5:M$28,M19),INDIRECT(ADDRESS(MATCH(M19,M$5:M19,0)+ROW(N$4),COLUMN(N$4)))),"0")</f>
        <v>0</v>
      </c>
      <c r="O19" s="75" t="s">
        <v>27</v>
      </c>
      <c r="P19" s="41"/>
      <c r="Q19" s="39">
        <f t="shared" si="1"/>
        <v>0</v>
      </c>
      <c r="R19" s="41"/>
      <c r="S19" s="39">
        <f t="shared" si="2"/>
        <v>0</v>
      </c>
      <c r="T19" s="41"/>
      <c r="U19" s="39">
        <f t="shared" si="3"/>
        <v>0</v>
      </c>
      <c r="V19" s="41"/>
      <c r="W19" s="39">
        <f t="shared" si="4"/>
        <v>0</v>
      </c>
      <c r="X19" s="38" t="str">
        <f t="shared" si="5"/>
        <v/>
      </c>
      <c r="Y19" s="40" t="str">
        <f t="shared" si="6"/>
        <v/>
      </c>
      <c r="Z19" s="76" t="str">
        <f ca="1">IFERROR(IF(COUNTIF(Y$5:Y19,Y19)=1,SUM(OFFSET(INDIRECT("'Points attribués'!"&amp;ADDRESS(MATCH(Y19,'Points attribués'!$A$2:$A$15,0)+2,2)),0,0,COUNTIF(Y$5:Y$28,Y19),1))/COUNTIF(Y$5:Y$28,Y19),INDIRECT(ADDRESS(MATCH(Y19,Y$5:Y19,0)+ROW(Z$4),COLUMN(Z$4)))),"0")</f>
        <v>0</v>
      </c>
      <c r="AA19" s="42" t="s">
        <v>27</v>
      </c>
      <c r="AB19" s="49"/>
      <c r="AC19" s="50">
        <f t="shared" si="7"/>
        <v>0</v>
      </c>
      <c r="AD19" s="49"/>
      <c r="AE19" s="52">
        <f t="shared" si="8"/>
        <v>0</v>
      </c>
      <c r="AF19" s="53" t="str">
        <f t="shared" si="9"/>
        <v/>
      </c>
      <c r="AG19" s="54" t="str">
        <f t="shared" si="10"/>
        <v/>
      </c>
      <c r="AH19" s="77" t="str">
        <f ca="1">IFERROR(IF(COUNTIF(AG$5:AG19,AG19)=1,SUM(OFFSET(INDIRECT("'Points attribués'!"&amp;ADDRESS(MATCH(AG19,'Points attribués'!$A$2:$A$15,0)+2,2)),0,0,COUNTIF(AG$5:AG$28,AG19),1))/COUNTIF(AG$5:AG$28,AG19),INDIRECT(ADDRESS(MATCH(AG19,AG$5:AG19,0)+ROW(AH$4),COLUMN(AH$4)))),"0")</f>
        <v>0</v>
      </c>
      <c r="AI19" s="55" t="s">
        <v>27</v>
      </c>
      <c r="AJ19" s="59"/>
      <c r="AK19" s="12">
        <v>3</v>
      </c>
      <c r="AL19" s="60">
        <f t="shared" si="12"/>
        <v>1</v>
      </c>
      <c r="AM19" s="61"/>
      <c r="AN19" s="61"/>
      <c r="AO19" s="62">
        <f t="shared" si="13"/>
        <v>1</v>
      </c>
      <c r="AP19" s="13" t="str">
        <f t="shared" si="14"/>
        <v/>
      </c>
      <c r="AQ19" s="63" t="str">
        <f t="shared" si="15"/>
        <v/>
      </c>
      <c r="AR19" s="78" t="str">
        <f ca="1">IFERROR(IF(COUNTIF(AQ$5:AQ19,AQ19)=1,SUM(OFFSET(INDIRECT("'Points attribués'!"&amp;ADDRESS(MATCH(AQ19,'Points attribués'!$A$2:$A$15,0)+2,2)),0,0,COUNTIF(AQ$5:AQ$28,AQ19),1))/COUNTIF(AQ$5:AQ$28,AQ19),INDIRECT(ADDRESS(MATCH(AQ19,AQ$5:AQ19,0)+ROW(AR$4),COLUMN(AR$4)))),"0")</f>
        <v>0</v>
      </c>
      <c r="AS19" s="64" t="s">
        <v>27</v>
      </c>
      <c r="AT19" s="71"/>
      <c r="AU19" s="70" t="str">
        <f t="shared" si="16"/>
        <v/>
      </c>
      <c r="AV19" s="79" t="str">
        <f ca="1">IFERROR(IF(COUNTIF(AU$5:AU19,AU19)=1,SUM(OFFSET(INDIRECT("'Points attribués'!"&amp;ADDRESS(MATCH(AU19,'Points attribués'!$A$2:$A$15,0)+2,5)),0,0,COUNTIF(AU$5:AU$28,AU19),1))/COUNTIF(AU$5:AU$28,AU19),INDIRECT(ADDRESS(MATCH(AU19,AU$5:AU19,0)+ROW(AV$4),COLUMN(AV$4)))),"0")</f>
        <v>0</v>
      </c>
      <c r="AW19" s="80" t="s">
        <v>27</v>
      </c>
      <c r="AX19" s="15">
        <f t="shared" ca="1" si="17"/>
        <v>0</v>
      </c>
      <c r="AY19" s="11" t="str">
        <f t="shared" ca="1" si="18"/>
        <v/>
      </c>
      <c r="AZ19" s="81" t="str">
        <f ca="1">IFERROR(IF(COUNTIF(AY$5:AY19,AY19)=1,SUM(OFFSET(INDIRECT("'Points attribués'!"&amp;ADDRESS(MATCH(AY19,'Points attribués'!$A$2:$A$15,0)+2,2)),0,0,COUNTIF(AY$5:AY$28,AY19),1))/COUNTIF(AY$5:AY$28,AY19),INDIRECT(ADDRESS(MATCH(AY19,AY$5:AY19,0)+ROW(AZ$4),COLUMN(AZ$4)))),"0")</f>
        <v>0</v>
      </c>
      <c r="BA19" s="10" t="s">
        <v>27</v>
      </c>
    </row>
    <row r="20" spans="1:53" ht="14.45" x14ac:dyDescent="0.35">
      <c r="A20" s="2" t="s">
        <v>31</v>
      </c>
      <c r="B20" s="2" t="s">
        <v>42</v>
      </c>
      <c r="C20" s="2" t="s">
        <v>43</v>
      </c>
      <c r="D20" s="26"/>
      <c r="E20" s="27">
        <f t="shared" si="19"/>
        <v>0</v>
      </c>
      <c r="F20" s="26"/>
      <c r="G20" s="27">
        <f t="shared" si="20"/>
        <v>0</v>
      </c>
      <c r="H20" s="26"/>
      <c r="I20" s="27">
        <f t="shared" si="21"/>
        <v>0</v>
      </c>
      <c r="J20" s="26"/>
      <c r="K20" s="27">
        <f t="shared" si="22"/>
        <v>0</v>
      </c>
      <c r="L20" s="28" t="str">
        <f t="shared" si="0"/>
        <v/>
      </c>
      <c r="M20" s="29" t="str">
        <f t="shared" si="23"/>
        <v/>
      </c>
      <c r="N20" s="74" t="str">
        <f ca="1">IFERROR(IF(COUNTIF(M$5:M20,M20)=1,SUM(OFFSET(INDIRECT("'Points attribués'!"&amp;ADDRESS(MATCH(M20,'Points attribués'!$A$2:$A$15,0)+2,2)),0,0,COUNTIF(M$5:M$28,M20),1))/COUNTIF(M$5:M$28,M20),INDIRECT(ADDRESS(MATCH(M20,M$5:M20,0)+ROW(N$4),COLUMN(N$4)))),"0")</f>
        <v>0</v>
      </c>
      <c r="O20" s="75" t="s">
        <v>27</v>
      </c>
      <c r="P20" s="41"/>
      <c r="Q20" s="39">
        <f t="shared" si="1"/>
        <v>0</v>
      </c>
      <c r="R20" s="41"/>
      <c r="S20" s="39">
        <f t="shared" si="2"/>
        <v>0</v>
      </c>
      <c r="T20" s="41"/>
      <c r="U20" s="39">
        <f t="shared" si="3"/>
        <v>0</v>
      </c>
      <c r="V20" s="41"/>
      <c r="W20" s="39">
        <f t="shared" si="4"/>
        <v>0</v>
      </c>
      <c r="X20" s="38" t="str">
        <f t="shared" si="5"/>
        <v/>
      </c>
      <c r="Y20" s="40" t="str">
        <f t="shared" si="6"/>
        <v/>
      </c>
      <c r="Z20" s="76" t="str">
        <f ca="1">IFERROR(IF(COUNTIF(Y$5:Y20,Y20)=1,SUM(OFFSET(INDIRECT("'Points attribués'!"&amp;ADDRESS(MATCH(Y20,'Points attribués'!$A$2:$A$15,0)+2,2)),0,0,COUNTIF(Y$5:Y$28,Y20),1))/COUNTIF(Y$5:Y$28,Y20),INDIRECT(ADDRESS(MATCH(Y20,Y$5:Y20,0)+ROW(Z$4),COLUMN(Z$4)))),"0")</f>
        <v>0</v>
      </c>
      <c r="AA20" s="42" t="s">
        <v>27</v>
      </c>
      <c r="AB20" s="49"/>
      <c r="AC20" s="50">
        <f t="shared" si="7"/>
        <v>0</v>
      </c>
      <c r="AD20" s="49"/>
      <c r="AE20" s="52">
        <f t="shared" si="8"/>
        <v>0</v>
      </c>
      <c r="AF20" s="53" t="str">
        <f t="shared" si="9"/>
        <v/>
      </c>
      <c r="AG20" s="54" t="str">
        <f t="shared" si="10"/>
        <v/>
      </c>
      <c r="AH20" s="77" t="str">
        <f ca="1">IFERROR(IF(COUNTIF(AG$5:AG20,AG20)=1,SUM(OFFSET(INDIRECT("'Points attribués'!"&amp;ADDRESS(MATCH(AG20,'Points attribués'!$A$2:$A$15,0)+2,2)),0,0,COUNTIF(AG$5:AG$28,AG20),1))/COUNTIF(AG$5:AG$28,AG20),INDIRECT(ADDRESS(MATCH(AG20,AG$5:AG20,0)+ROW(AH$4),COLUMN(AH$4)))),"0")</f>
        <v>0</v>
      </c>
      <c r="AI20" s="55" t="s">
        <v>27</v>
      </c>
      <c r="AJ20" s="59"/>
      <c r="AK20" s="12">
        <v>4</v>
      </c>
      <c r="AL20" s="60">
        <f t="shared" si="12"/>
        <v>1</v>
      </c>
      <c r="AM20" s="61"/>
      <c r="AN20" s="61"/>
      <c r="AO20" s="62">
        <f t="shared" si="13"/>
        <v>1</v>
      </c>
      <c r="AP20" s="13" t="str">
        <f t="shared" si="14"/>
        <v/>
      </c>
      <c r="AQ20" s="63" t="str">
        <f t="shared" si="15"/>
        <v/>
      </c>
      <c r="AR20" s="78" t="str">
        <f ca="1">IFERROR(IF(COUNTIF(AQ$5:AQ20,AQ20)=1,SUM(OFFSET(INDIRECT("'Points attribués'!"&amp;ADDRESS(MATCH(AQ20,'Points attribués'!$A$2:$A$15,0)+2,2)),0,0,COUNTIF(AQ$5:AQ$28,AQ20),1))/COUNTIF(AQ$5:AQ$28,AQ20),INDIRECT(ADDRESS(MATCH(AQ20,AQ$5:AQ20,0)+ROW(AR$4),COLUMN(AR$4)))),"0")</f>
        <v>0</v>
      </c>
      <c r="AS20" s="64" t="s">
        <v>27</v>
      </c>
      <c r="AT20" s="71"/>
      <c r="AU20" s="70" t="str">
        <f t="shared" si="16"/>
        <v/>
      </c>
      <c r="AV20" s="79" t="str">
        <f ca="1">IFERROR(IF(COUNTIF(AU$5:AU20,AU20)=1,SUM(OFFSET(INDIRECT("'Points attribués'!"&amp;ADDRESS(MATCH(AU20,'Points attribués'!$A$2:$A$15,0)+2,5)),0,0,COUNTIF(AU$5:AU$28,AU20),1))/COUNTIF(AU$5:AU$28,AU20),INDIRECT(ADDRESS(MATCH(AU20,AU$5:AU20,0)+ROW(AV$4),COLUMN(AV$4)))),"0")</f>
        <v>0</v>
      </c>
      <c r="AW20" s="80" t="s">
        <v>27</v>
      </c>
      <c r="AX20" s="15">
        <f t="shared" ca="1" si="17"/>
        <v>0</v>
      </c>
      <c r="AY20" s="11" t="str">
        <f t="shared" ca="1" si="18"/>
        <v/>
      </c>
      <c r="AZ20" s="81" t="str">
        <f ca="1">IFERROR(IF(COUNTIF(AY$5:AY20,AY20)=1,SUM(OFFSET(INDIRECT("'Points attribués'!"&amp;ADDRESS(MATCH(AY20,'Points attribués'!$A$2:$A$15,0)+2,2)),0,0,COUNTIF(AY$5:AY$28,AY20),1))/COUNTIF(AY$5:AY$28,AY20),INDIRECT(ADDRESS(MATCH(AY20,AY$5:AY20,0)+ROW(AZ$4),COLUMN(AZ$4)))),"0")</f>
        <v>0</v>
      </c>
      <c r="BA20" s="10" t="s">
        <v>27</v>
      </c>
    </row>
    <row r="21" spans="1:53" ht="14.45" x14ac:dyDescent="0.35">
      <c r="A21" s="2" t="s">
        <v>31</v>
      </c>
      <c r="B21" s="2" t="s">
        <v>44</v>
      </c>
      <c r="C21" s="2" t="s">
        <v>86</v>
      </c>
      <c r="D21" s="26"/>
      <c r="E21" s="27">
        <f t="shared" si="19"/>
        <v>0</v>
      </c>
      <c r="F21" s="26"/>
      <c r="G21" s="27">
        <f t="shared" si="20"/>
        <v>0</v>
      </c>
      <c r="H21" s="26"/>
      <c r="I21" s="27">
        <f t="shared" si="21"/>
        <v>0</v>
      </c>
      <c r="J21" s="26"/>
      <c r="K21" s="27">
        <f t="shared" si="22"/>
        <v>0</v>
      </c>
      <c r="L21" s="28" t="str">
        <f t="shared" si="0"/>
        <v/>
      </c>
      <c r="M21" s="29" t="str">
        <f t="shared" si="23"/>
        <v/>
      </c>
      <c r="N21" s="74" t="str">
        <f ca="1">IFERROR(IF(COUNTIF(M$5:M21,M21)=1,SUM(OFFSET(INDIRECT("'Points attribués'!"&amp;ADDRESS(MATCH(M21,'Points attribués'!$A$2:$A$15,0)+2,2)),0,0,COUNTIF(M$5:M$28,M21),1))/COUNTIF(M$5:M$28,M21),INDIRECT(ADDRESS(MATCH(M21,M$5:M21,0)+ROW(N$4),COLUMN(N$4)))),"0")</f>
        <v>0</v>
      </c>
      <c r="O21" s="75" t="s">
        <v>27</v>
      </c>
      <c r="P21" s="41"/>
      <c r="Q21" s="39">
        <f t="shared" si="1"/>
        <v>0</v>
      </c>
      <c r="R21" s="41"/>
      <c r="S21" s="39">
        <f t="shared" si="2"/>
        <v>0</v>
      </c>
      <c r="T21" s="41"/>
      <c r="U21" s="39">
        <f t="shared" si="3"/>
        <v>0</v>
      </c>
      <c r="V21" s="41"/>
      <c r="W21" s="39">
        <f t="shared" si="4"/>
        <v>0</v>
      </c>
      <c r="X21" s="38" t="str">
        <f t="shared" si="5"/>
        <v/>
      </c>
      <c r="Y21" s="40" t="str">
        <f t="shared" si="6"/>
        <v/>
      </c>
      <c r="Z21" s="76" t="str">
        <f ca="1">IFERROR(IF(COUNTIF(Y$5:Y21,Y21)=1,SUM(OFFSET(INDIRECT("'Points attribués'!"&amp;ADDRESS(MATCH(Y21,'Points attribués'!$A$2:$A$15,0)+2,2)),0,0,COUNTIF(Y$5:Y$28,Y21),1))/COUNTIF(Y$5:Y$28,Y21),INDIRECT(ADDRESS(MATCH(Y21,Y$5:Y21,0)+ROW(Z$4),COLUMN(Z$4)))),"0")</f>
        <v>0</v>
      </c>
      <c r="AA21" s="42" t="s">
        <v>27</v>
      </c>
      <c r="AB21" s="49"/>
      <c r="AC21" s="50">
        <f t="shared" si="7"/>
        <v>0</v>
      </c>
      <c r="AD21" s="49"/>
      <c r="AE21" s="52">
        <f t="shared" si="8"/>
        <v>0</v>
      </c>
      <c r="AF21" s="53" t="str">
        <f t="shared" si="9"/>
        <v/>
      </c>
      <c r="AG21" s="54" t="str">
        <f t="shared" si="10"/>
        <v/>
      </c>
      <c r="AH21" s="77" t="str">
        <f ca="1">IFERROR(IF(COUNTIF(AG$5:AG21,AG21)=1,SUM(OFFSET(INDIRECT("'Points attribués'!"&amp;ADDRESS(MATCH(AG21,'Points attribués'!$A$2:$A$15,0)+2,2)),0,0,COUNTIF(AG$5:AG$28,AG21),1))/COUNTIF(AG$5:AG$28,AG21),INDIRECT(ADDRESS(MATCH(AG21,AG$5:AG21,0)+ROW(AH$4),COLUMN(AH$4)))),"0")</f>
        <v>0</v>
      </c>
      <c r="AI21" s="55" t="s">
        <v>27</v>
      </c>
      <c r="AJ21" s="59"/>
      <c r="AK21" s="12">
        <v>4</v>
      </c>
      <c r="AL21" s="60">
        <f t="shared" si="12"/>
        <v>1</v>
      </c>
      <c r="AM21" s="61"/>
      <c r="AN21" s="61"/>
      <c r="AO21" s="62">
        <f t="shared" si="13"/>
        <v>1</v>
      </c>
      <c r="AP21" s="13" t="str">
        <f t="shared" si="14"/>
        <v/>
      </c>
      <c r="AQ21" s="63" t="str">
        <f t="shared" si="15"/>
        <v/>
      </c>
      <c r="AR21" s="78" t="str">
        <f ca="1">IFERROR(IF(COUNTIF(AQ$5:AQ21,AQ21)=1,SUM(OFFSET(INDIRECT("'Points attribués'!"&amp;ADDRESS(MATCH(AQ21,'Points attribués'!$A$2:$A$15,0)+2,2)),0,0,COUNTIF(AQ$5:AQ$28,AQ21),1))/COUNTIF(AQ$5:AQ$28,AQ21),INDIRECT(ADDRESS(MATCH(AQ21,AQ$5:AQ21,0)+ROW(AR$4),COLUMN(AR$4)))),"0")</f>
        <v>0</v>
      </c>
      <c r="AS21" s="64" t="s">
        <v>27</v>
      </c>
      <c r="AT21" s="71"/>
      <c r="AU21" s="70" t="str">
        <f t="shared" si="16"/>
        <v/>
      </c>
      <c r="AV21" s="79" t="str">
        <f ca="1">IFERROR(IF(COUNTIF(AU$5:AU21,AU21)=1,SUM(OFFSET(INDIRECT("'Points attribués'!"&amp;ADDRESS(MATCH(AU21,'Points attribués'!$A$2:$A$15,0)+2,5)),0,0,COUNTIF(AU$5:AU$28,AU21),1))/COUNTIF(AU$5:AU$28,AU21),INDIRECT(ADDRESS(MATCH(AU21,AU$5:AU21,0)+ROW(AV$4),COLUMN(AV$4)))),"0")</f>
        <v>0</v>
      </c>
      <c r="AW21" s="80" t="s">
        <v>27</v>
      </c>
      <c r="AX21" s="15">
        <f t="shared" ca="1" si="17"/>
        <v>0</v>
      </c>
      <c r="AY21" s="11" t="str">
        <f t="shared" ca="1" si="18"/>
        <v/>
      </c>
      <c r="AZ21" s="81" t="str">
        <f ca="1">IFERROR(IF(COUNTIF(AY$5:AY21,AY21)=1,SUM(OFFSET(INDIRECT("'Points attribués'!"&amp;ADDRESS(MATCH(AY21,'Points attribués'!$A$2:$A$15,0)+2,2)),0,0,COUNTIF(AY$5:AY$28,AY21),1))/COUNTIF(AY$5:AY$28,AY21),INDIRECT(ADDRESS(MATCH(AY21,AY$5:AY21,0)+ROW(AZ$4),COLUMN(AZ$4)))),"0")</f>
        <v>0</v>
      </c>
      <c r="BA21" s="10" t="s">
        <v>27</v>
      </c>
    </row>
    <row r="22" spans="1:53" ht="14.45" x14ac:dyDescent="0.35">
      <c r="A22" s="2" t="s">
        <v>31</v>
      </c>
      <c r="B22" s="2" t="s">
        <v>45</v>
      </c>
      <c r="C22" s="2" t="s">
        <v>46</v>
      </c>
      <c r="D22" s="26"/>
      <c r="E22" s="27">
        <f t="shared" si="19"/>
        <v>0</v>
      </c>
      <c r="F22" s="26"/>
      <c r="G22" s="27">
        <f t="shared" si="20"/>
        <v>0</v>
      </c>
      <c r="H22" s="26"/>
      <c r="I22" s="27">
        <f t="shared" si="21"/>
        <v>0</v>
      </c>
      <c r="J22" s="26"/>
      <c r="K22" s="27">
        <f t="shared" si="22"/>
        <v>0</v>
      </c>
      <c r="L22" s="28" t="str">
        <f t="shared" si="0"/>
        <v/>
      </c>
      <c r="M22" s="29" t="str">
        <f t="shared" si="23"/>
        <v/>
      </c>
      <c r="N22" s="74" t="str">
        <f ca="1">IFERROR(IF(COUNTIF(M$5:M22,M22)=1,SUM(OFFSET(INDIRECT("'Points attribués'!"&amp;ADDRESS(MATCH(M22,'Points attribués'!$A$2:$A$15,0)+2,2)),0,0,COUNTIF(M$5:M$28,M22),1))/COUNTIF(M$5:M$28,M22),INDIRECT(ADDRESS(MATCH(M22,M$5:M22,0)+ROW(N$4),COLUMN(N$4)))),"0")</f>
        <v>0</v>
      </c>
      <c r="O22" s="75" t="s">
        <v>27</v>
      </c>
      <c r="P22" s="41"/>
      <c r="Q22" s="39">
        <f t="shared" si="1"/>
        <v>0</v>
      </c>
      <c r="R22" s="41"/>
      <c r="S22" s="39">
        <f t="shared" si="2"/>
        <v>0</v>
      </c>
      <c r="T22" s="41"/>
      <c r="U22" s="39">
        <f t="shared" si="3"/>
        <v>0</v>
      </c>
      <c r="V22" s="41"/>
      <c r="W22" s="39">
        <f t="shared" si="4"/>
        <v>0</v>
      </c>
      <c r="X22" s="38" t="str">
        <f t="shared" si="5"/>
        <v/>
      </c>
      <c r="Y22" s="40" t="str">
        <f t="shared" si="6"/>
        <v/>
      </c>
      <c r="Z22" s="76" t="str">
        <f ca="1">IFERROR(IF(COUNTIF(Y$5:Y22,Y22)=1,SUM(OFFSET(INDIRECT("'Points attribués'!"&amp;ADDRESS(MATCH(Y22,'Points attribués'!$A$2:$A$15,0)+2,2)),0,0,COUNTIF(Y$5:Y$28,Y22),1))/COUNTIF(Y$5:Y$28,Y22),INDIRECT(ADDRESS(MATCH(Y22,Y$5:Y22,0)+ROW(Z$4),COLUMN(Z$4)))),"0")</f>
        <v>0</v>
      </c>
      <c r="AA22" s="42" t="s">
        <v>27</v>
      </c>
      <c r="AB22" s="49"/>
      <c r="AC22" s="50">
        <f t="shared" si="7"/>
        <v>0</v>
      </c>
      <c r="AD22" s="49"/>
      <c r="AE22" s="52">
        <f t="shared" si="8"/>
        <v>0</v>
      </c>
      <c r="AF22" s="53" t="str">
        <f t="shared" si="9"/>
        <v/>
      </c>
      <c r="AG22" s="54" t="str">
        <f t="shared" si="10"/>
        <v/>
      </c>
      <c r="AH22" s="77" t="str">
        <f ca="1">IFERROR(IF(COUNTIF(AG$5:AG22,AG22)=1,SUM(OFFSET(INDIRECT("'Points attribués'!"&amp;ADDRESS(MATCH(AG22,'Points attribués'!$A$2:$A$15,0)+2,2)),0,0,COUNTIF(AG$5:AG$28,AG22),1))/COUNTIF(AG$5:AG$28,AG22),INDIRECT(ADDRESS(MATCH(AG22,AG$5:AG22,0)+ROW(AH$4),COLUMN(AH$4)))),"0")</f>
        <v>0</v>
      </c>
      <c r="AI22" s="55" t="s">
        <v>27</v>
      </c>
      <c r="AJ22" s="59"/>
      <c r="AK22" s="12">
        <v>4</v>
      </c>
      <c r="AL22" s="60">
        <f t="shared" si="12"/>
        <v>1</v>
      </c>
      <c r="AM22" s="61"/>
      <c r="AN22" s="61"/>
      <c r="AO22" s="62">
        <f t="shared" si="13"/>
        <v>1</v>
      </c>
      <c r="AP22" s="13" t="str">
        <f t="shared" si="14"/>
        <v/>
      </c>
      <c r="AQ22" s="63" t="str">
        <f t="shared" si="15"/>
        <v/>
      </c>
      <c r="AR22" s="78" t="str">
        <f ca="1">IFERROR(IF(COUNTIF(AQ$5:AQ22,AQ22)=1,SUM(OFFSET(INDIRECT("'Points attribués'!"&amp;ADDRESS(MATCH(AQ22,'Points attribués'!$A$2:$A$15,0)+2,2)),0,0,COUNTIF(AQ$5:AQ$28,AQ22),1))/COUNTIF(AQ$5:AQ$28,AQ22),INDIRECT(ADDRESS(MATCH(AQ22,AQ$5:AQ22,0)+ROW(AR$4),COLUMN(AR$4)))),"0")</f>
        <v>0</v>
      </c>
      <c r="AS22" s="64" t="s">
        <v>27</v>
      </c>
      <c r="AT22" s="71"/>
      <c r="AU22" s="70" t="str">
        <f t="shared" si="16"/>
        <v/>
      </c>
      <c r="AV22" s="79" t="str">
        <f ca="1">IFERROR(IF(COUNTIF(AU$5:AU22,AU22)=1,SUM(OFFSET(INDIRECT("'Points attribués'!"&amp;ADDRESS(MATCH(AU22,'Points attribués'!$A$2:$A$15,0)+2,5)),0,0,COUNTIF(AU$5:AU$28,AU22),1))/COUNTIF(AU$5:AU$28,AU22),INDIRECT(ADDRESS(MATCH(AU22,AU$5:AU22,0)+ROW(AV$4),COLUMN(AV$4)))),"0")</f>
        <v>0</v>
      </c>
      <c r="AW22" s="80" t="s">
        <v>27</v>
      </c>
      <c r="AX22" s="15">
        <f t="shared" ca="1" si="17"/>
        <v>0</v>
      </c>
      <c r="AY22" s="11" t="str">
        <f t="shared" ca="1" si="18"/>
        <v/>
      </c>
      <c r="AZ22" s="81" t="str">
        <f ca="1">IFERROR(IF(COUNTIF(AY$5:AY22,AY22)=1,SUM(OFFSET(INDIRECT("'Points attribués'!"&amp;ADDRESS(MATCH(AY22,'Points attribués'!$A$2:$A$15,0)+2,2)),0,0,COUNTIF(AY$5:AY$28,AY22),1))/COUNTIF(AY$5:AY$28,AY22),INDIRECT(ADDRESS(MATCH(AY22,AY$5:AY22,0)+ROW(AZ$4),COLUMN(AZ$4)))),"0")</f>
        <v>0</v>
      </c>
      <c r="BA22" s="10" t="s">
        <v>27</v>
      </c>
    </row>
    <row r="23" spans="1:53" x14ac:dyDescent="0.25">
      <c r="A23" s="2" t="s">
        <v>31</v>
      </c>
      <c r="B23" s="2" t="s">
        <v>47</v>
      </c>
      <c r="C23" s="2" t="s">
        <v>34</v>
      </c>
      <c r="D23" s="26"/>
      <c r="E23" s="27">
        <f t="shared" si="19"/>
        <v>0</v>
      </c>
      <c r="F23" s="26"/>
      <c r="G23" s="27">
        <f t="shared" si="20"/>
        <v>0</v>
      </c>
      <c r="H23" s="26"/>
      <c r="I23" s="27">
        <f t="shared" si="21"/>
        <v>0</v>
      </c>
      <c r="J23" s="26"/>
      <c r="K23" s="27">
        <f t="shared" si="22"/>
        <v>0</v>
      </c>
      <c r="L23" s="28" t="str">
        <f t="shared" si="0"/>
        <v/>
      </c>
      <c r="M23" s="29" t="str">
        <f t="shared" si="23"/>
        <v/>
      </c>
      <c r="N23" s="74" t="str">
        <f ca="1">IFERROR(IF(COUNTIF(M$5:M23,M23)=1,SUM(OFFSET(INDIRECT("'Points attribués'!"&amp;ADDRESS(MATCH(M23,'Points attribués'!$A$2:$A$15,0)+2,2)),0,0,COUNTIF(M$5:M$28,M23),1))/COUNTIF(M$5:M$28,M23),INDIRECT(ADDRESS(MATCH(M23,M$5:M23,0)+ROW(N$4),COLUMN(N$4)))),"0")</f>
        <v>0</v>
      </c>
      <c r="O23" s="75" t="s">
        <v>27</v>
      </c>
      <c r="P23" s="41"/>
      <c r="Q23" s="39">
        <f t="shared" si="1"/>
        <v>0</v>
      </c>
      <c r="R23" s="41"/>
      <c r="S23" s="39">
        <f t="shared" si="2"/>
        <v>0</v>
      </c>
      <c r="T23" s="41"/>
      <c r="U23" s="39">
        <f t="shared" si="3"/>
        <v>0</v>
      </c>
      <c r="V23" s="41"/>
      <c r="W23" s="39">
        <f t="shared" si="4"/>
        <v>0</v>
      </c>
      <c r="X23" s="38" t="str">
        <f t="shared" si="5"/>
        <v/>
      </c>
      <c r="Y23" s="40" t="str">
        <f t="shared" si="6"/>
        <v/>
      </c>
      <c r="Z23" s="76" t="str">
        <f ca="1">IFERROR(IF(COUNTIF(Y$5:Y23,Y23)=1,SUM(OFFSET(INDIRECT("'Points attribués'!"&amp;ADDRESS(MATCH(Y23,'Points attribués'!$A$2:$A$15,0)+2,2)),0,0,COUNTIF(Y$5:Y$28,Y23),1))/COUNTIF(Y$5:Y$28,Y23),INDIRECT(ADDRESS(MATCH(Y23,Y$5:Y23,0)+ROW(Z$4),COLUMN(Z$4)))),"0")</f>
        <v>0</v>
      </c>
      <c r="AA23" s="42" t="s">
        <v>27</v>
      </c>
      <c r="AB23" s="49"/>
      <c r="AC23" s="50">
        <f t="shared" si="7"/>
        <v>0</v>
      </c>
      <c r="AD23" s="49"/>
      <c r="AE23" s="52">
        <f t="shared" si="8"/>
        <v>0</v>
      </c>
      <c r="AF23" s="53" t="str">
        <f t="shared" si="9"/>
        <v/>
      </c>
      <c r="AG23" s="54" t="str">
        <f t="shared" si="10"/>
        <v/>
      </c>
      <c r="AH23" s="77" t="str">
        <f ca="1">IFERROR(IF(COUNTIF(AG$5:AG23,AG23)=1,SUM(OFFSET(INDIRECT("'Points attribués'!"&amp;ADDRESS(MATCH(AG23,'Points attribués'!$A$2:$A$15,0)+2,2)),0,0,COUNTIF(AG$5:AG$28,AG23),1))/COUNTIF(AG$5:AG$28,AG23),INDIRECT(ADDRESS(MATCH(AG23,AG$5:AG23,0)+ROW(AH$4),COLUMN(AH$4)))),"0")</f>
        <v>0</v>
      </c>
      <c r="AI23" s="55" t="s">
        <v>27</v>
      </c>
      <c r="AJ23" s="59"/>
      <c r="AK23" s="12">
        <v>6</v>
      </c>
      <c r="AL23" s="60">
        <f t="shared" si="12"/>
        <v>1</v>
      </c>
      <c r="AM23" s="61"/>
      <c r="AN23" s="61"/>
      <c r="AO23" s="62">
        <f t="shared" si="13"/>
        <v>1</v>
      </c>
      <c r="AP23" s="13" t="str">
        <f t="shared" si="14"/>
        <v/>
      </c>
      <c r="AQ23" s="63" t="str">
        <f t="shared" si="15"/>
        <v/>
      </c>
      <c r="AR23" s="78" t="str">
        <f ca="1">IFERROR(IF(COUNTIF(AQ$5:AQ23,AQ23)=1,SUM(OFFSET(INDIRECT("'Points attribués'!"&amp;ADDRESS(MATCH(AQ23,'Points attribués'!$A$2:$A$15,0)+2,2)),0,0,COUNTIF(AQ$5:AQ$28,AQ23),1))/COUNTIF(AQ$5:AQ$28,AQ23),INDIRECT(ADDRESS(MATCH(AQ23,AQ$5:AQ23,0)+ROW(AR$4),COLUMN(AR$4)))),"0")</f>
        <v>0</v>
      </c>
      <c r="AS23" s="64" t="s">
        <v>27</v>
      </c>
      <c r="AT23" s="71"/>
      <c r="AU23" s="70" t="str">
        <f t="shared" si="16"/>
        <v/>
      </c>
      <c r="AV23" s="79" t="str">
        <f ca="1">IFERROR(IF(COUNTIF(AU$5:AU23,AU23)=1,SUM(OFFSET(INDIRECT("'Points attribués'!"&amp;ADDRESS(MATCH(AU23,'Points attribués'!$A$2:$A$15,0)+2,5)),0,0,COUNTIF(AU$5:AU$28,AU23),1))/COUNTIF(AU$5:AU$28,AU23),INDIRECT(ADDRESS(MATCH(AU23,AU$5:AU23,0)+ROW(AV$4),COLUMN(AV$4)))),"0")</f>
        <v>0</v>
      </c>
      <c r="AW23" s="80" t="s">
        <v>27</v>
      </c>
      <c r="AX23" s="15">
        <f t="shared" ca="1" si="17"/>
        <v>0</v>
      </c>
      <c r="AY23" s="11" t="str">
        <f t="shared" ca="1" si="18"/>
        <v/>
      </c>
      <c r="AZ23" s="81" t="str">
        <f ca="1">IFERROR(IF(COUNTIF(AY$5:AY23,AY23)=1,SUM(OFFSET(INDIRECT("'Points attribués'!"&amp;ADDRESS(MATCH(AY23,'Points attribués'!$A$2:$A$15,0)+2,2)),0,0,COUNTIF(AY$5:AY$28,AY23),1))/COUNTIF(AY$5:AY$28,AY23),INDIRECT(ADDRESS(MATCH(AY23,AY$5:AY23,0)+ROW(AZ$4),COLUMN(AZ$4)))),"0")</f>
        <v>0</v>
      </c>
      <c r="BA23" s="10" t="s">
        <v>27</v>
      </c>
    </row>
    <row r="24" spans="1:53" ht="14.45" x14ac:dyDescent="0.35">
      <c r="A24" s="2"/>
      <c r="B24" s="2"/>
      <c r="C24" s="2"/>
      <c r="D24" s="26"/>
      <c r="E24" s="27">
        <f>(D24*100/20)/100</f>
        <v>0</v>
      </c>
      <c r="F24" s="26"/>
      <c r="G24" s="27">
        <f t="shared" si="20"/>
        <v>0</v>
      </c>
      <c r="H24" s="26"/>
      <c r="I24" s="27">
        <f t="shared" si="21"/>
        <v>0</v>
      </c>
      <c r="J24" s="26"/>
      <c r="K24" s="27">
        <f t="shared" si="22"/>
        <v>0</v>
      </c>
      <c r="L24" s="28" t="str">
        <f t="shared" si="0"/>
        <v/>
      </c>
      <c r="M24" s="29" t="str">
        <f t="shared" si="23"/>
        <v/>
      </c>
      <c r="N24" s="74" t="str">
        <f ca="1">IFERROR(IF(COUNTIF(M$5:M24,M24)=1,SUM(OFFSET(INDIRECT("'Points attribués'!"&amp;ADDRESS(MATCH(M24,'Points attribués'!$A$2:$A$15,0)+2,2)),0,0,COUNTIF(M$5:M$28,M24),1))/COUNTIF(M$5:M$28,M24),INDIRECT(ADDRESS(MATCH(M24,M$5:M24,0)+ROW(N$4),COLUMN(N$4)))),"0")</f>
        <v>0</v>
      </c>
      <c r="O24" s="75" t="s">
        <v>27</v>
      </c>
      <c r="P24" s="41"/>
      <c r="Q24" s="39">
        <f t="shared" si="1"/>
        <v>0</v>
      </c>
      <c r="R24" s="41"/>
      <c r="S24" s="39">
        <f t="shared" si="2"/>
        <v>0</v>
      </c>
      <c r="T24" s="41"/>
      <c r="U24" s="39">
        <f t="shared" si="3"/>
        <v>0</v>
      </c>
      <c r="V24" s="41"/>
      <c r="W24" s="39">
        <f t="shared" si="4"/>
        <v>0</v>
      </c>
      <c r="X24" s="38" t="str">
        <f t="shared" si="5"/>
        <v/>
      </c>
      <c r="Y24" s="40" t="str">
        <f t="shared" si="6"/>
        <v/>
      </c>
      <c r="Z24" s="76" t="str">
        <f ca="1">IFERROR(IF(COUNTIF(Y$5:Y24,Y24)=1,SUM(OFFSET(INDIRECT("'Points attribués'!"&amp;ADDRESS(MATCH(Y24,'Points attribués'!$A$2:$A$15,0)+2,2)),0,0,COUNTIF(Y$5:Y$28,Y24),1))/COUNTIF(Y$5:Y$28,Y24),INDIRECT(ADDRESS(MATCH(Y24,Y$5:Y24,0)+ROW(Z$4),COLUMN(Z$4)))),"0")</f>
        <v>0</v>
      </c>
      <c r="AA24" s="42" t="s">
        <v>27</v>
      </c>
      <c r="AB24" s="49"/>
      <c r="AC24" s="50">
        <f t="shared" si="7"/>
        <v>0</v>
      </c>
      <c r="AD24" s="49"/>
      <c r="AE24" s="52">
        <f t="shared" si="8"/>
        <v>0</v>
      </c>
      <c r="AF24" s="53" t="str">
        <f t="shared" si="9"/>
        <v/>
      </c>
      <c r="AG24" s="54" t="str">
        <f t="shared" si="10"/>
        <v/>
      </c>
      <c r="AH24" s="77" t="str">
        <f ca="1">IFERROR(IF(COUNTIF(AG$5:AG24,AG24)=1,SUM(OFFSET(INDIRECT("'Points attribués'!"&amp;ADDRESS(MATCH(AG24,'Points attribués'!$A$2:$A$15,0)+2,2)),0,0,COUNTIF(AG$5:AG$28,AG24),1))/COUNTIF(AG$5:AG$28,AG24),INDIRECT(ADDRESS(MATCH(AG24,AG$5:AG24,0)+ROW(AH$4),COLUMN(AH$4)))),"0")</f>
        <v>0</v>
      </c>
      <c r="AI24" s="55" t="s">
        <v>27</v>
      </c>
      <c r="AJ24" s="13"/>
      <c r="AK24" s="12"/>
      <c r="AL24" s="60"/>
      <c r="AM24" s="61"/>
      <c r="AN24" s="61"/>
      <c r="AO24" s="62">
        <f t="shared" si="13"/>
        <v>1</v>
      </c>
      <c r="AP24" s="13" t="str">
        <f t="shared" si="14"/>
        <v/>
      </c>
      <c r="AQ24" s="63" t="str">
        <f t="shared" si="15"/>
        <v/>
      </c>
      <c r="AR24" s="78" t="str">
        <f ca="1">IFERROR(IF(COUNTIF(AQ$5:AQ24,AQ24)=1,SUM(OFFSET(INDIRECT("'Points attribués'!"&amp;ADDRESS(MATCH(AQ24,'Points attribués'!$A$2:$A$15,0)+2,2)),0,0,COUNTIF(AQ$5:AQ$28,AQ24),1))/COUNTIF(AQ$5:AQ$28,AQ24),INDIRECT(ADDRESS(MATCH(AQ24,AQ$5:AQ24,0)+ROW(AR$4),COLUMN(AR$4)))),"0")</f>
        <v>0</v>
      </c>
      <c r="AS24" s="64" t="s">
        <v>27</v>
      </c>
      <c r="AT24" s="71"/>
      <c r="AU24" s="70" t="str">
        <f t="shared" si="16"/>
        <v/>
      </c>
      <c r="AV24" s="79" t="str">
        <f ca="1">IFERROR(IF(COUNTIF(AU$5:AU24,AU24)=1,SUM(OFFSET(INDIRECT("'Points attribués'!"&amp;ADDRESS(MATCH(AU24,'Points attribués'!$A$2:$A$15,0)+2,5)),0,0,COUNTIF(AU$5:AU$28,AU24),1))/COUNTIF(AU$5:AU$28,AU24),INDIRECT(ADDRESS(MATCH(AU24,AU$5:AU24,0)+ROW(AV$4),COLUMN(AV$4)))),"0")</f>
        <v>0</v>
      </c>
      <c r="AW24" s="80" t="s">
        <v>27</v>
      </c>
      <c r="AX24" s="15">
        <f t="shared" ca="1" si="17"/>
        <v>0</v>
      </c>
      <c r="AY24" s="11" t="str">
        <f t="shared" ca="1" si="18"/>
        <v/>
      </c>
      <c r="AZ24" s="81" t="str">
        <f ca="1">IFERROR(IF(COUNTIF(AY$5:AY24,AY24)=1,SUM(OFFSET(INDIRECT("'Points attribués'!"&amp;ADDRESS(MATCH(AY24,'Points attribués'!$A$2:$A$15,0)+2,2)),0,0,COUNTIF(AY$5:AY$28,AY24),1))/COUNTIF(AY$5:AY$28,AY24),INDIRECT(ADDRESS(MATCH(AY24,AY$5:AY24,0)+ROW(AZ$4),COLUMN(AZ$4)))),"0")</f>
        <v>0</v>
      </c>
      <c r="BA24" s="10" t="s">
        <v>27</v>
      </c>
    </row>
    <row r="25" spans="1:53" x14ac:dyDescent="0.25">
      <c r="A25" s="2"/>
      <c r="B25" s="2"/>
      <c r="C25" s="2"/>
      <c r="D25" s="26"/>
      <c r="E25" s="27">
        <f t="shared" ref="E25:E28" si="24">(D25*100/20)/100</f>
        <v>0</v>
      </c>
      <c r="F25" s="26"/>
      <c r="G25" s="27">
        <f t="shared" si="20"/>
        <v>0</v>
      </c>
      <c r="H25" s="26"/>
      <c r="I25" s="27">
        <f t="shared" si="21"/>
        <v>0</v>
      </c>
      <c r="J25" s="26"/>
      <c r="K25" s="27">
        <f t="shared" si="22"/>
        <v>0</v>
      </c>
      <c r="L25" s="28" t="str">
        <f t="shared" si="0"/>
        <v/>
      </c>
      <c r="M25" s="29" t="str">
        <f t="shared" si="23"/>
        <v/>
      </c>
      <c r="N25" s="74" t="str">
        <f ca="1">IFERROR(IF(COUNTIF(M$5:M25,M25)=1,SUM(OFFSET(INDIRECT("'Points attribués'!"&amp;ADDRESS(MATCH(M25,'Points attribués'!$A$2:$A$15,0)+2,2)),0,0,COUNTIF(M$5:M$28,M25),1))/COUNTIF(M$5:M$28,M25),INDIRECT(ADDRESS(MATCH(M25,M$5:M25,0)+ROW(N$4),COLUMN(N$4)))),"0")</f>
        <v>0</v>
      </c>
      <c r="O25" s="75" t="s">
        <v>27</v>
      </c>
      <c r="P25" s="41"/>
      <c r="Q25" s="39">
        <f t="shared" si="1"/>
        <v>0</v>
      </c>
      <c r="R25" s="41"/>
      <c r="S25" s="39">
        <f t="shared" si="2"/>
        <v>0</v>
      </c>
      <c r="T25" s="41"/>
      <c r="U25" s="39">
        <f t="shared" si="3"/>
        <v>0</v>
      </c>
      <c r="V25" s="41"/>
      <c r="W25" s="39">
        <f t="shared" si="4"/>
        <v>0</v>
      </c>
      <c r="X25" s="38" t="str">
        <f t="shared" si="5"/>
        <v/>
      </c>
      <c r="Y25" s="40" t="str">
        <f t="shared" si="6"/>
        <v/>
      </c>
      <c r="Z25" s="76" t="str">
        <f ca="1">IFERROR(IF(COUNTIF(Y$5:Y25,Y25)=1,SUM(OFFSET(INDIRECT("'Points attribués'!"&amp;ADDRESS(MATCH(Y25,'Points attribués'!$A$2:$A$15,0)+2,2)),0,0,COUNTIF(Y$5:Y$28,Y25),1))/COUNTIF(Y$5:Y$28,Y25),INDIRECT(ADDRESS(MATCH(Y25,Y$5:Y25,0)+ROW(Z$4),COLUMN(Z$4)))),"0")</f>
        <v>0</v>
      </c>
      <c r="AA25" s="42" t="s">
        <v>27</v>
      </c>
      <c r="AB25" s="49"/>
      <c r="AC25" s="50">
        <f t="shared" si="7"/>
        <v>0</v>
      </c>
      <c r="AD25" s="49"/>
      <c r="AE25" s="52">
        <f t="shared" si="8"/>
        <v>0</v>
      </c>
      <c r="AF25" s="53" t="str">
        <f t="shared" si="9"/>
        <v/>
      </c>
      <c r="AG25" s="54" t="str">
        <f t="shared" si="10"/>
        <v/>
      </c>
      <c r="AH25" s="77" t="str">
        <f ca="1">IFERROR(IF(COUNTIF(AG$5:AG25,AG25)=1,SUM(OFFSET(INDIRECT("'Points attribués'!"&amp;ADDRESS(MATCH(AG25,'Points attribués'!$A$2:$A$15,0)+2,2)),0,0,COUNTIF(AG$5:AG$28,AG25),1))/COUNTIF(AG$5:AG$28,AG25),INDIRECT(ADDRESS(MATCH(AG25,AG$5:AG25,0)+ROW(AH$4),COLUMN(AH$4)))),"0")</f>
        <v>0</v>
      </c>
      <c r="AI25" s="55" t="s">
        <v>27</v>
      </c>
      <c r="AJ25" s="13"/>
      <c r="AK25" s="12"/>
      <c r="AL25" s="60"/>
      <c r="AM25" s="61"/>
      <c r="AN25" s="61"/>
      <c r="AO25" s="62">
        <f t="shared" si="13"/>
        <v>1</v>
      </c>
      <c r="AP25" s="13" t="str">
        <f t="shared" si="14"/>
        <v/>
      </c>
      <c r="AQ25" s="63" t="str">
        <f t="shared" si="15"/>
        <v/>
      </c>
      <c r="AR25" s="78" t="str">
        <f ca="1">IFERROR(IF(COUNTIF(AQ$5:AQ25,AQ25)=1,SUM(OFFSET(INDIRECT("'Points attribués'!"&amp;ADDRESS(MATCH(AQ25,'Points attribués'!$A$2:$A$15,0)+2,2)),0,0,COUNTIF(AQ$5:AQ$28,AQ25),1))/COUNTIF(AQ$5:AQ$28,AQ25),INDIRECT(ADDRESS(MATCH(AQ25,AQ$5:AQ25,0)+ROW(AR$4),COLUMN(AR$4)))),"0")</f>
        <v>0</v>
      </c>
      <c r="AS25" s="64" t="s">
        <v>27</v>
      </c>
      <c r="AT25" s="71"/>
      <c r="AU25" s="70" t="str">
        <f t="shared" si="16"/>
        <v/>
      </c>
      <c r="AV25" s="79" t="str">
        <f ca="1">IFERROR(IF(COUNTIF(AU$5:AU25,AU25)=1,SUM(OFFSET(INDIRECT("'Points attribués'!"&amp;ADDRESS(MATCH(AU25,'Points attribués'!$A$2:$A$15,0)+2,5)),0,0,COUNTIF(AU$5:AU$28,AU25),1))/COUNTIF(AU$5:AU$28,AU25),INDIRECT(ADDRESS(MATCH(AU25,AU$5:AU25,0)+ROW(AV$4),COLUMN(AV$4)))),"0")</f>
        <v>0</v>
      </c>
      <c r="AW25" s="80" t="s">
        <v>27</v>
      </c>
      <c r="AX25" s="15">
        <f t="shared" ca="1" si="17"/>
        <v>0</v>
      </c>
      <c r="AY25" s="11" t="str">
        <f t="shared" ca="1" si="18"/>
        <v/>
      </c>
      <c r="AZ25" s="81" t="str">
        <f ca="1">IFERROR(IF(COUNTIF(AY$5:AY25,AY25)=1,SUM(OFFSET(INDIRECT("'Points attribués'!"&amp;ADDRESS(MATCH(AY25,'Points attribués'!$A$2:$A$15,0)+2,2)),0,0,COUNTIF(AY$5:AY$28,AY25),1))/COUNTIF(AY$5:AY$28,AY25),INDIRECT(ADDRESS(MATCH(AY25,AY$5:AY25,0)+ROW(AZ$4),COLUMN(AZ$4)))),"0")</f>
        <v>0</v>
      </c>
      <c r="BA25" s="10" t="s">
        <v>27</v>
      </c>
    </row>
    <row r="26" spans="1:53" x14ac:dyDescent="0.25">
      <c r="A26" s="2"/>
      <c r="B26" s="2"/>
      <c r="C26" s="2"/>
      <c r="D26" s="26"/>
      <c r="E26" s="27">
        <f t="shared" si="24"/>
        <v>0</v>
      </c>
      <c r="F26" s="26"/>
      <c r="G26" s="27">
        <f t="shared" si="20"/>
        <v>0</v>
      </c>
      <c r="H26" s="26"/>
      <c r="I26" s="27">
        <f t="shared" si="21"/>
        <v>0</v>
      </c>
      <c r="J26" s="26"/>
      <c r="K26" s="27">
        <f t="shared" si="22"/>
        <v>0</v>
      </c>
      <c r="L26" s="28" t="str">
        <f t="shared" si="0"/>
        <v/>
      </c>
      <c r="M26" s="29" t="str">
        <f t="shared" si="23"/>
        <v/>
      </c>
      <c r="N26" s="74" t="str">
        <f ca="1">IFERROR(IF(COUNTIF(M$5:M26,M26)=1,SUM(OFFSET(INDIRECT("'Points attribués'!"&amp;ADDRESS(MATCH(M26,'Points attribués'!$A$2:$A$15,0)+2,2)),0,0,COUNTIF(M$5:M$28,M26),1))/COUNTIF(M$5:M$28,M26),INDIRECT(ADDRESS(MATCH(M26,M$5:M26,0)+ROW(N$4),COLUMN(N$4)))),"0")</f>
        <v>0</v>
      </c>
      <c r="O26" s="75" t="s">
        <v>27</v>
      </c>
      <c r="P26" s="41"/>
      <c r="Q26" s="39">
        <f t="shared" si="1"/>
        <v>0</v>
      </c>
      <c r="R26" s="41"/>
      <c r="S26" s="39">
        <f t="shared" si="2"/>
        <v>0</v>
      </c>
      <c r="T26" s="41"/>
      <c r="U26" s="39">
        <f t="shared" si="3"/>
        <v>0</v>
      </c>
      <c r="V26" s="41"/>
      <c r="W26" s="39">
        <f t="shared" si="4"/>
        <v>0</v>
      </c>
      <c r="X26" s="38" t="str">
        <f t="shared" si="5"/>
        <v/>
      </c>
      <c r="Y26" s="40" t="str">
        <f t="shared" si="6"/>
        <v/>
      </c>
      <c r="Z26" s="76" t="str">
        <f ca="1">IFERROR(IF(COUNTIF(Y$5:Y26,Y26)=1,SUM(OFFSET(INDIRECT("'Points attribués'!"&amp;ADDRESS(MATCH(Y26,'Points attribués'!$A$2:$A$15,0)+2,2)),0,0,COUNTIF(Y$5:Y$28,Y26),1))/COUNTIF(Y$5:Y$28,Y26),INDIRECT(ADDRESS(MATCH(Y26,Y$5:Y26,0)+ROW(Z$4),COLUMN(Z$4)))),"0")</f>
        <v>0</v>
      </c>
      <c r="AA26" s="42" t="s">
        <v>27</v>
      </c>
      <c r="AB26" s="49"/>
      <c r="AC26" s="50">
        <f t="shared" si="7"/>
        <v>0</v>
      </c>
      <c r="AD26" s="49"/>
      <c r="AE26" s="52">
        <f t="shared" si="8"/>
        <v>0</v>
      </c>
      <c r="AF26" s="53" t="str">
        <f t="shared" si="9"/>
        <v/>
      </c>
      <c r="AG26" s="54" t="str">
        <f t="shared" si="10"/>
        <v/>
      </c>
      <c r="AH26" s="77" t="str">
        <f ca="1">IFERROR(IF(COUNTIF(AG$5:AG26,AG26)=1,SUM(OFFSET(INDIRECT("'Points attribués'!"&amp;ADDRESS(MATCH(AG26,'Points attribués'!$A$2:$A$15,0)+2,2)),0,0,COUNTIF(AG$5:AG$28,AG26),1))/COUNTIF(AG$5:AG$28,AG26),INDIRECT(ADDRESS(MATCH(AG26,AG$5:AG26,0)+ROW(AH$4),COLUMN(AH$4)))),"0")</f>
        <v>0</v>
      </c>
      <c r="AI26" s="55" t="s">
        <v>27</v>
      </c>
      <c r="AJ26" s="13"/>
      <c r="AK26" s="12"/>
      <c r="AL26" s="60"/>
      <c r="AM26" s="61"/>
      <c r="AN26" s="61"/>
      <c r="AO26" s="62">
        <f t="shared" si="13"/>
        <v>1</v>
      </c>
      <c r="AP26" s="13" t="str">
        <f t="shared" si="14"/>
        <v/>
      </c>
      <c r="AQ26" s="63" t="str">
        <f t="shared" si="15"/>
        <v/>
      </c>
      <c r="AR26" s="78" t="str">
        <f ca="1">IFERROR(IF(COUNTIF(AQ$5:AQ26,AQ26)=1,SUM(OFFSET(INDIRECT("'Points attribués'!"&amp;ADDRESS(MATCH(AQ26,'Points attribués'!$A$2:$A$15,0)+2,2)),0,0,COUNTIF(AQ$5:AQ$28,AQ26),1))/COUNTIF(AQ$5:AQ$28,AQ26),INDIRECT(ADDRESS(MATCH(AQ26,AQ$5:AQ26,0)+ROW(AR$4),COLUMN(AR$4)))),"0")</f>
        <v>0</v>
      </c>
      <c r="AS26" s="64" t="s">
        <v>27</v>
      </c>
      <c r="AT26" s="71"/>
      <c r="AU26" s="70" t="str">
        <f t="shared" si="16"/>
        <v/>
      </c>
      <c r="AV26" s="79" t="str">
        <f ca="1">IFERROR(IF(COUNTIF(AU$5:AU26,AU26)=1,SUM(OFFSET(INDIRECT("'Points attribués'!"&amp;ADDRESS(MATCH(AU26,'Points attribués'!$A$2:$A$15,0)+2,5)),0,0,COUNTIF(AU$5:AU$28,AU26),1))/COUNTIF(AU$5:AU$28,AU26),INDIRECT(ADDRESS(MATCH(AU26,AU$5:AU26,0)+ROW(AV$4),COLUMN(AV$4)))),"0")</f>
        <v>0</v>
      </c>
      <c r="AW26" s="80" t="s">
        <v>27</v>
      </c>
      <c r="AX26" s="15">
        <f t="shared" ca="1" si="17"/>
        <v>0</v>
      </c>
      <c r="AY26" s="11" t="str">
        <f t="shared" ca="1" si="18"/>
        <v/>
      </c>
      <c r="AZ26" s="81" t="str">
        <f ca="1">IFERROR(IF(COUNTIF(AY$5:AY26,AY26)=1,SUM(OFFSET(INDIRECT("'Points attribués'!"&amp;ADDRESS(MATCH(AY26,'Points attribués'!$A$2:$A$15,0)+2,2)),0,0,COUNTIF(AY$5:AY$28,AY26),1))/COUNTIF(AY$5:AY$28,AY26),INDIRECT(ADDRESS(MATCH(AY26,AY$5:AY26,0)+ROW(AZ$4),COLUMN(AZ$4)))),"0")</f>
        <v>0</v>
      </c>
      <c r="BA26" s="10" t="s">
        <v>27</v>
      </c>
    </row>
    <row r="27" spans="1:53" x14ac:dyDescent="0.25">
      <c r="A27" s="2"/>
      <c r="B27" s="2"/>
      <c r="C27" s="2"/>
      <c r="D27" s="26"/>
      <c r="E27" s="27">
        <f t="shared" si="24"/>
        <v>0</v>
      </c>
      <c r="F27" s="26"/>
      <c r="G27" s="27">
        <f t="shared" si="20"/>
        <v>0</v>
      </c>
      <c r="H27" s="26"/>
      <c r="I27" s="27">
        <f t="shared" si="21"/>
        <v>0</v>
      </c>
      <c r="J27" s="26"/>
      <c r="K27" s="27">
        <f t="shared" si="22"/>
        <v>0</v>
      </c>
      <c r="L27" s="28" t="str">
        <f t="shared" si="0"/>
        <v/>
      </c>
      <c r="M27" s="29" t="str">
        <f t="shared" si="23"/>
        <v/>
      </c>
      <c r="N27" s="74" t="str">
        <f ca="1">IFERROR(IF(COUNTIF(M$5:M27,M27)=1,SUM(OFFSET(INDIRECT("'Points attribués'!"&amp;ADDRESS(MATCH(M27,'Points attribués'!$A$2:$A$15,0)+2,2)),0,0,COUNTIF(M$5:M$28,M27),1))/COUNTIF(M$5:M$28,M27),INDIRECT(ADDRESS(MATCH(M27,M$5:M27,0)+ROW(N$4),COLUMN(N$4)))),"0")</f>
        <v>0</v>
      </c>
      <c r="O27" s="75" t="s">
        <v>27</v>
      </c>
      <c r="P27" s="41"/>
      <c r="Q27" s="39">
        <f t="shared" si="1"/>
        <v>0</v>
      </c>
      <c r="R27" s="41"/>
      <c r="S27" s="39">
        <f t="shared" si="2"/>
        <v>0</v>
      </c>
      <c r="T27" s="41"/>
      <c r="U27" s="39">
        <f t="shared" si="3"/>
        <v>0</v>
      </c>
      <c r="V27" s="41"/>
      <c r="W27" s="39">
        <f t="shared" si="4"/>
        <v>0</v>
      </c>
      <c r="X27" s="38" t="str">
        <f t="shared" si="5"/>
        <v/>
      </c>
      <c r="Y27" s="40" t="str">
        <f t="shared" si="6"/>
        <v/>
      </c>
      <c r="Z27" s="76" t="str">
        <f ca="1">IFERROR(IF(COUNTIF(Y$5:Y27,Y27)=1,SUM(OFFSET(INDIRECT("'Points attribués'!"&amp;ADDRESS(MATCH(Y27,'Points attribués'!$A$2:$A$15,0)+2,2)),0,0,COUNTIF(Y$5:Y$28,Y27),1))/COUNTIF(Y$5:Y$28,Y27),INDIRECT(ADDRESS(MATCH(Y27,Y$5:Y27,0)+ROW(Z$4),COLUMN(Z$4)))),"0")</f>
        <v>0</v>
      </c>
      <c r="AA27" s="42" t="s">
        <v>27</v>
      </c>
      <c r="AB27" s="49"/>
      <c r="AC27" s="50">
        <f t="shared" si="7"/>
        <v>0</v>
      </c>
      <c r="AD27" s="49"/>
      <c r="AE27" s="52">
        <f t="shared" si="8"/>
        <v>0</v>
      </c>
      <c r="AF27" s="53" t="str">
        <f t="shared" si="9"/>
        <v/>
      </c>
      <c r="AG27" s="54" t="str">
        <f t="shared" si="10"/>
        <v/>
      </c>
      <c r="AH27" s="77" t="str">
        <f ca="1">IFERROR(IF(COUNTIF(AG$5:AG27,AG27)=1,SUM(OFFSET(INDIRECT("'Points attribués'!"&amp;ADDRESS(MATCH(AG27,'Points attribués'!$A$2:$A$15,0)+2,2)),0,0,COUNTIF(AG$5:AG$28,AG27),1))/COUNTIF(AG$5:AG$28,AG27),INDIRECT(ADDRESS(MATCH(AG27,AG$5:AG27,0)+ROW(AH$4),COLUMN(AH$4)))),"0")</f>
        <v>0</v>
      </c>
      <c r="AI27" s="55" t="s">
        <v>27</v>
      </c>
      <c r="AJ27" s="13"/>
      <c r="AK27" s="12"/>
      <c r="AL27" s="60"/>
      <c r="AM27" s="61"/>
      <c r="AN27" s="61"/>
      <c r="AO27" s="62">
        <f t="shared" si="13"/>
        <v>1</v>
      </c>
      <c r="AP27" s="13" t="str">
        <f t="shared" si="14"/>
        <v/>
      </c>
      <c r="AQ27" s="63" t="str">
        <f t="shared" si="15"/>
        <v/>
      </c>
      <c r="AR27" s="78" t="str">
        <f ca="1">IFERROR(IF(COUNTIF(AQ$5:AQ27,AQ27)=1,SUM(OFFSET(INDIRECT("'Points attribués'!"&amp;ADDRESS(MATCH(AQ27,'Points attribués'!$A$2:$A$15,0)+2,2)),0,0,COUNTIF(AQ$5:AQ$28,AQ27),1))/COUNTIF(AQ$5:AQ$28,AQ27),INDIRECT(ADDRESS(MATCH(AQ27,AQ$5:AQ27,0)+ROW(AR$4),COLUMN(AR$4)))),"0")</f>
        <v>0</v>
      </c>
      <c r="AS27" s="64" t="s">
        <v>27</v>
      </c>
      <c r="AT27" s="71"/>
      <c r="AU27" s="70" t="str">
        <f t="shared" si="16"/>
        <v/>
      </c>
      <c r="AV27" s="79" t="str">
        <f ca="1">IFERROR(IF(COUNTIF(AU$5:AU27,AU27)=1,SUM(OFFSET(INDIRECT("'Points attribués'!"&amp;ADDRESS(MATCH(AU27,'Points attribués'!$A$2:$A$15,0)+2,5)),0,0,COUNTIF(AU$5:AU$28,AU27),1))/COUNTIF(AU$5:AU$28,AU27),INDIRECT(ADDRESS(MATCH(AU27,AU$5:AU27,0)+ROW(AV$4),COLUMN(AV$4)))),"0")</f>
        <v>0</v>
      </c>
      <c r="AW27" s="80" t="s">
        <v>27</v>
      </c>
      <c r="AX27" s="15">
        <f t="shared" ca="1" si="17"/>
        <v>0</v>
      </c>
      <c r="AY27" s="11" t="str">
        <f t="shared" ca="1" si="18"/>
        <v/>
      </c>
      <c r="AZ27" s="81" t="str">
        <f ca="1">IFERROR(IF(COUNTIF(AY$5:AY27,AY27)=1,SUM(OFFSET(INDIRECT("'Points attribués'!"&amp;ADDRESS(MATCH(AY27,'Points attribués'!$A$2:$A$15,0)+2,2)),0,0,COUNTIF(AY$5:AY$28,AY27),1))/COUNTIF(AY$5:AY$28,AY27),INDIRECT(ADDRESS(MATCH(AY27,AY$5:AY27,0)+ROW(AZ$4),COLUMN(AZ$4)))),"0")</f>
        <v>0</v>
      </c>
      <c r="BA27" s="10" t="s">
        <v>27</v>
      </c>
    </row>
    <row r="28" spans="1:53" x14ac:dyDescent="0.25">
      <c r="A28" s="2"/>
      <c r="B28" s="2"/>
      <c r="C28" s="2"/>
      <c r="D28" s="26"/>
      <c r="E28" s="27">
        <f t="shared" si="24"/>
        <v>0</v>
      </c>
      <c r="F28" s="26"/>
      <c r="G28" s="27">
        <f t="shared" si="20"/>
        <v>0</v>
      </c>
      <c r="H28" s="26"/>
      <c r="I28" s="27">
        <f t="shared" si="21"/>
        <v>0</v>
      </c>
      <c r="J28" s="26"/>
      <c r="K28" s="27">
        <f t="shared" si="22"/>
        <v>0</v>
      </c>
      <c r="L28" s="28" t="str">
        <f t="shared" si="0"/>
        <v/>
      </c>
      <c r="M28" s="29" t="str">
        <f t="shared" si="23"/>
        <v/>
      </c>
      <c r="N28" s="74" t="str">
        <f ca="1">IFERROR(IF(COUNTIF(M$5:M28,M28)=1,SUM(OFFSET(INDIRECT("'Points attribués'!"&amp;ADDRESS(MATCH(M28,'Points attribués'!$A$2:$A$15,0)+2,2)),0,0,COUNTIF(M$5:M$28,M28),1))/COUNTIF(M$5:M$28,M28),INDIRECT(ADDRESS(MATCH(M28,M$5:M28,0)+ROW(N$4),COLUMN(N$4)))),"0")</f>
        <v>0</v>
      </c>
      <c r="O28" s="75" t="s">
        <v>27</v>
      </c>
      <c r="P28" s="41"/>
      <c r="Q28" s="39">
        <f t="shared" si="1"/>
        <v>0</v>
      </c>
      <c r="R28" s="41"/>
      <c r="S28" s="39">
        <f t="shared" si="2"/>
        <v>0</v>
      </c>
      <c r="T28" s="41"/>
      <c r="U28" s="39">
        <f t="shared" si="3"/>
        <v>0</v>
      </c>
      <c r="V28" s="41"/>
      <c r="W28" s="39">
        <f t="shared" si="4"/>
        <v>0</v>
      </c>
      <c r="X28" s="38" t="str">
        <f t="shared" si="5"/>
        <v/>
      </c>
      <c r="Y28" s="40" t="str">
        <f t="shared" si="6"/>
        <v/>
      </c>
      <c r="Z28" s="76" t="str">
        <f ca="1">IFERROR(IF(COUNTIF(Y$5:Y28,Y28)=1,SUM(OFFSET(INDIRECT("'Points attribués'!"&amp;ADDRESS(MATCH(Y28,'Points attribués'!$A$2:$A$15,0)+2,2)),0,0,COUNTIF(Y$5:Y$28,Y28),1))/COUNTIF(Y$5:Y$28,Y28),INDIRECT(ADDRESS(MATCH(Y28,Y$5:Y28,0)+ROW(Z$4),COLUMN(Z$4)))),"0")</f>
        <v>0</v>
      </c>
      <c r="AA28" s="42" t="s">
        <v>27</v>
      </c>
      <c r="AB28" s="49"/>
      <c r="AC28" s="50">
        <f t="shared" si="7"/>
        <v>0</v>
      </c>
      <c r="AD28" s="49"/>
      <c r="AE28" s="52">
        <f t="shared" si="8"/>
        <v>0</v>
      </c>
      <c r="AF28" s="53" t="str">
        <f t="shared" si="9"/>
        <v/>
      </c>
      <c r="AG28" s="54" t="str">
        <f t="shared" si="10"/>
        <v/>
      </c>
      <c r="AH28" s="77" t="str">
        <f ca="1">IFERROR(IF(COUNTIF(AG$5:AG28,AG28)=1,SUM(OFFSET(INDIRECT("'Points attribués'!"&amp;ADDRESS(MATCH(AG28,'Points attribués'!$A$2:$A$15,0)+2,2)),0,0,COUNTIF(AG$5:AG$28,AG28),1))/COUNTIF(AG$5:AG$28,AG28),INDIRECT(ADDRESS(MATCH(AG28,AG$5:AG28,0)+ROW(AH$4),COLUMN(AH$4)))),"0")</f>
        <v>0</v>
      </c>
      <c r="AI28" s="55" t="s">
        <v>27</v>
      </c>
      <c r="AJ28" s="13"/>
      <c r="AK28" s="12"/>
      <c r="AL28" s="60"/>
      <c r="AM28" s="61"/>
      <c r="AN28" s="61"/>
      <c r="AO28" s="62">
        <f t="shared" si="13"/>
        <v>1</v>
      </c>
      <c r="AP28" s="13" t="str">
        <f t="shared" si="14"/>
        <v/>
      </c>
      <c r="AQ28" s="63" t="str">
        <f t="shared" si="15"/>
        <v/>
      </c>
      <c r="AR28" s="78" t="str">
        <f ca="1">IFERROR(IF(COUNTIF(AQ$5:AQ28,AQ28)=1,SUM(OFFSET(INDIRECT("'Points attribués'!"&amp;ADDRESS(MATCH(AQ28,'Points attribués'!$A$2:$A$15,0)+2,2)),0,0,COUNTIF(AQ$5:AQ$28,AQ28),1))/COUNTIF(AQ$5:AQ$28,AQ28),INDIRECT(ADDRESS(MATCH(AQ28,AQ$5:AQ28,0)+ROW(AR$4),COLUMN(AR$4)))),"0")</f>
        <v>0</v>
      </c>
      <c r="AS28" s="64" t="s">
        <v>27</v>
      </c>
      <c r="AT28" s="71"/>
      <c r="AU28" s="70" t="str">
        <f t="shared" si="16"/>
        <v/>
      </c>
      <c r="AV28" s="79" t="str">
        <f ca="1">IFERROR(IF(COUNTIF(AU$5:AU28,AU28)=1,SUM(OFFSET(INDIRECT("'Points attribués'!"&amp;ADDRESS(MATCH(AU28,'Points attribués'!$A$2:$A$15,0)+2,5)),0,0,COUNTIF(AU$5:AU$28,AU28),1))/COUNTIF(AU$5:AU$28,AU28),INDIRECT(ADDRESS(MATCH(AU28,AU$5:AU28,0)+ROW(AV$4),COLUMN(AV$4)))),"0")</f>
        <v>0</v>
      </c>
      <c r="AW28" s="80" t="s">
        <v>27</v>
      </c>
      <c r="AX28" s="15">
        <f t="shared" ca="1" si="17"/>
        <v>0</v>
      </c>
      <c r="AY28" s="11" t="str">
        <f t="shared" ca="1" si="18"/>
        <v/>
      </c>
      <c r="AZ28" s="81" t="str">
        <f ca="1">IFERROR(IF(COUNTIF(AY$5:AY28,AY28)=1,SUM(OFFSET(INDIRECT("'Points attribués'!"&amp;ADDRESS(MATCH(AY28,'Points attribués'!$A$2:$A$15,0)+2,2)),0,0,COUNTIF(AY$5:AY$28,AY28),1))/COUNTIF(AY$5:AY$28,AY28),INDIRECT(ADDRESS(MATCH(AY28,AY$5:AY28,0)+ROW(AZ$4),COLUMN(AZ$4)))),"0")</f>
        <v>0</v>
      </c>
      <c r="BA28" s="10" t="s">
        <v>27</v>
      </c>
    </row>
    <row r="32" spans="1:53" x14ac:dyDescent="0.25">
      <c r="N32" s="14">
        <f ca="1">N23+N22</f>
        <v>0</v>
      </c>
    </row>
  </sheetData>
  <autoFilter ref="A4:AX13"/>
  <mergeCells count="24">
    <mergeCell ref="A1:AW1"/>
    <mergeCell ref="A2:C2"/>
    <mergeCell ref="D2:O2"/>
    <mergeCell ref="P2:AA2"/>
    <mergeCell ref="AB2:AI2"/>
    <mergeCell ref="AJ2:AS2"/>
    <mergeCell ref="AT2:AW2"/>
    <mergeCell ref="AX2:BA2"/>
    <mergeCell ref="A3:C3"/>
    <mergeCell ref="D3:E3"/>
    <mergeCell ref="L3:O3"/>
    <mergeCell ref="X3:AA3"/>
    <mergeCell ref="AB3:AC3"/>
    <mergeCell ref="AD3:AE3"/>
    <mergeCell ref="AF3:AI3"/>
    <mergeCell ref="AJ3:AR3"/>
    <mergeCell ref="AT3:AW3"/>
    <mergeCell ref="AX3:BA3"/>
    <mergeCell ref="AZ4:BA4"/>
    <mergeCell ref="N4:O4"/>
    <mergeCell ref="Z4:AA4"/>
    <mergeCell ref="AH4:AI4"/>
    <mergeCell ref="AR4:AS4"/>
    <mergeCell ref="AV4:AW4"/>
  </mergeCells>
  <pageMargins left="0.41" right="0.25" top="0.65" bottom="0.75" header="0.3" footer="0.3"/>
  <pageSetup paperSize="9" scale="73" fitToHeight="0" orientation="landscape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32"/>
  <sheetViews>
    <sheetView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B33" sqref="B33"/>
    </sheetView>
  </sheetViews>
  <sheetFormatPr baseColWidth="10" defaultColWidth="11.42578125" defaultRowHeight="15" x14ac:dyDescent="0.25"/>
  <cols>
    <col min="2" max="2" width="17.7109375" bestFit="1" customWidth="1"/>
    <col min="3" max="3" width="14.7109375" customWidth="1"/>
    <col min="4" max="4" width="6.140625" style="14" customWidth="1"/>
    <col min="5" max="5" width="4.7109375" style="14" customWidth="1"/>
    <col min="6" max="6" width="6" style="14" customWidth="1"/>
    <col min="7" max="7" width="4.7109375" style="14" customWidth="1"/>
    <col min="8" max="8" width="6.140625" style="14" customWidth="1"/>
    <col min="9" max="9" width="4.7109375" style="14" customWidth="1"/>
    <col min="10" max="10" width="4.42578125" style="14" customWidth="1"/>
    <col min="11" max="11" width="4.7109375" style="14" customWidth="1"/>
    <col min="12" max="12" width="6.140625" style="14" customWidth="1"/>
    <col min="13" max="14" width="4.42578125" style="14" customWidth="1"/>
    <col min="15" max="15" width="3.7109375" style="14" customWidth="1"/>
    <col min="16" max="16" width="8.28515625" style="4" customWidth="1"/>
    <col min="17" max="17" width="4.7109375" style="4" customWidth="1"/>
    <col min="18" max="18" width="8" style="4" customWidth="1"/>
    <col min="19" max="19" width="4.7109375" style="4" customWidth="1"/>
    <col min="20" max="20" width="8" style="4" customWidth="1"/>
    <col min="21" max="21" width="4.7109375" style="4" customWidth="1"/>
    <col min="22" max="22" width="7.42578125" style="4" customWidth="1"/>
    <col min="23" max="23" width="4.7109375" style="4" customWidth="1"/>
    <col min="24" max="24" width="5.42578125" style="4" customWidth="1"/>
    <col min="25" max="25" width="6.28515625" style="4" customWidth="1"/>
    <col min="26" max="26" width="5" style="4" customWidth="1"/>
    <col min="27" max="27" width="4" style="4" customWidth="1"/>
    <col min="28" max="28" width="10.42578125" style="4" customWidth="1"/>
    <col min="29" max="29" width="4.7109375" style="4" customWidth="1"/>
    <col min="30" max="30" width="8.42578125" style="4" customWidth="1"/>
    <col min="31" max="31" width="5.140625" style="4" customWidth="1"/>
    <col min="32" max="32" width="9" style="4" customWidth="1"/>
    <col min="33" max="33" width="5.42578125" style="4" customWidth="1"/>
    <col min="34" max="34" width="4.42578125" style="4" customWidth="1"/>
    <col min="35" max="35" width="6" style="4" customWidth="1"/>
    <col min="36" max="36" width="10.85546875" style="14" customWidth="1"/>
    <col min="37" max="37" width="7.140625" style="14" customWidth="1"/>
    <col min="38" max="38" width="4.7109375" style="1" customWidth="1"/>
    <col min="39" max="40" width="15.85546875" style="1" customWidth="1"/>
    <col min="41" max="42" width="4.7109375" style="1" customWidth="1"/>
    <col min="43" max="44" width="5" style="1" customWidth="1"/>
    <col min="45" max="45" width="3.42578125" style="1" customWidth="1"/>
    <col min="46" max="46" width="4.7109375" customWidth="1"/>
    <col min="47" max="48" width="4.42578125" customWidth="1"/>
    <col min="49" max="49" width="4" bestFit="1" customWidth="1"/>
    <col min="50" max="50" width="10.85546875" style="6" bestFit="1" customWidth="1"/>
    <col min="51" max="51" width="5.140625" customWidth="1"/>
    <col min="52" max="52" width="5.42578125" customWidth="1"/>
    <col min="53" max="53" width="5.28515625" customWidth="1"/>
  </cols>
  <sheetData>
    <row r="1" spans="1:53" ht="36" x14ac:dyDescent="0.8">
      <c r="A1" s="166" t="s">
        <v>11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  <c r="O1" s="166"/>
      <c r="P1" s="166"/>
      <c r="Q1" s="166"/>
      <c r="R1" s="166"/>
      <c r="S1" s="166"/>
      <c r="T1" s="166"/>
      <c r="U1" s="166"/>
      <c r="V1" s="166"/>
      <c r="W1" s="166"/>
      <c r="X1" s="166"/>
      <c r="Y1" s="166"/>
      <c r="Z1" s="166"/>
      <c r="AA1" s="166"/>
      <c r="AB1" s="166"/>
      <c r="AC1" s="166"/>
      <c r="AD1" s="166"/>
      <c r="AE1" s="166"/>
      <c r="AF1" s="166"/>
      <c r="AG1" s="166"/>
      <c r="AH1" s="166"/>
      <c r="AI1" s="166"/>
      <c r="AJ1" s="166"/>
      <c r="AK1" s="166"/>
      <c r="AL1" s="166"/>
      <c r="AM1" s="166"/>
      <c r="AN1" s="166"/>
      <c r="AO1" s="166"/>
      <c r="AP1" s="166"/>
      <c r="AQ1" s="166"/>
      <c r="AR1" s="166"/>
      <c r="AS1" s="166"/>
      <c r="AT1" s="166"/>
      <c r="AU1" s="166"/>
      <c r="AV1" s="166"/>
      <c r="AW1" s="166"/>
    </row>
    <row r="2" spans="1:53" ht="15.75" x14ac:dyDescent="0.25">
      <c r="A2" s="178"/>
      <c r="B2" s="178"/>
      <c r="C2" s="178"/>
      <c r="D2" s="167" t="s">
        <v>3</v>
      </c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9"/>
      <c r="P2" s="170" t="s">
        <v>2</v>
      </c>
      <c r="Q2" s="171"/>
      <c r="R2" s="171"/>
      <c r="S2" s="171"/>
      <c r="T2" s="171"/>
      <c r="U2" s="171"/>
      <c r="V2" s="171"/>
      <c r="W2" s="171"/>
      <c r="X2" s="171"/>
      <c r="Y2" s="171"/>
      <c r="Z2" s="171"/>
      <c r="AA2" s="172"/>
      <c r="AB2" s="175" t="s">
        <v>6</v>
      </c>
      <c r="AC2" s="176"/>
      <c r="AD2" s="176"/>
      <c r="AE2" s="176"/>
      <c r="AF2" s="176"/>
      <c r="AG2" s="176"/>
      <c r="AH2" s="176"/>
      <c r="AI2" s="177"/>
      <c r="AJ2" s="160" t="s">
        <v>5</v>
      </c>
      <c r="AK2" s="161"/>
      <c r="AL2" s="161"/>
      <c r="AM2" s="161"/>
      <c r="AN2" s="161"/>
      <c r="AO2" s="161"/>
      <c r="AP2" s="161"/>
      <c r="AQ2" s="161"/>
      <c r="AR2" s="161"/>
      <c r="AS2" s="162"/>
      <c r="AT2" s="154" t="s">
        <v>25</v>
      </c>
      <c r="AU2" s="155"/>
      <c r="AV2" s="155"/>
      <c r="AW2" s="156"/>
      <c r="AX2" s="147" t="s">
        <v>26</v>
      </c>
      <c r="AY2" s="147"/>
      <c r="AZ2" s="147"/>
      <c r="BA2" s="147"/>
    </row>
    <row r="3" spans="1:53" ht="15" customHeight="1" x14ac:dyDescent="0.35">
      <c r="A3" s="178"/>
      <c r="B3" s="178"/>
      <c r="C3" s="178"/>
      <c r="D3" s="179"/>
      <c r="E3" s="180"/>
      <c r="F3" s="22"/>
      <c r="G3" s="22"/>
      <c r="H3" s="22"/>
      <c r="I3" s="22"/>
      <c r="J3" s="22"/>
      <c r="K3" s="22"/>
      <c r="L3" s="184"/>
      <c r="M3" s="184"/>
      <c r="N3" s="184"/>
      <c r="O3" s="185"/>
      <c r="P3" s="43"/>
      <c r="Q3" s="30"/>
      <c r="R3" s="30"/>
      <c r="S3" s="30"/>
      <c r="T3" s="30"/>
      <c r="U3" s="30"/>
      <c r="V3" s="30"/>
      <c r="W3" s="30"/>
      <c r="X3" s="182"/>
      <c r="Y3" s="182"/>
      <c r="Z3" s="182"/>
      <c r="AA3" s="183"/>
      <c r="AB3" s="181"/>
      <c r="AC3" s="173"/>
      <c r="AD3" s="173"/>
      <c r="AE3" s="173"/>
      <c r="AF3" s="173"/>
      <c r="AG3" s="173"/>
      <c r="AH3" s="173"/>
      <c r="AI3" s="174"/>
      <c r="AJ3" s="152"/>
      <c r="AK3" s="153"/>
      <c r="AL3" s="153"/>
      <c r="AM3" s="153"/>
      <c r="AN3" s="153"/>
      <c r="AO3" s="153"/>
      <c r="AP3" s="153"/>
      <c r="AQ3" s="153"/>
      <c r="AR3" s="153"/>
      <c r="AS3" s="56"/>
      <c r="AT3" s="157"/>
      <c r="AU3" s="158"/>
      <c r="AV3" s="158"/>
      <c r="AW3" s="159"/>
      <c r="AX3" s="163">
        <v>41714</v>
      </c>
      <c r="AY3" s="164"/>
      <c r="AZ3" s="164"/>
      <c r="BA3" s="165"/>
    </row>
    <row r="4" spans="1:53" ht="48.75" customHeight="1" x14ac:dyDescent="0.25">
      <c r="A4" s="18" t="s">
        <v>4</v>
      </c>
      <c r="B4" s="18" t="s">
        <v>0</v>
      </c>
      <c r="C4" s="19" t="s">
        <v>1</v>
      </c>
      <c r="D4" s="23" t="s">
        <v>98</v>
      </c>
      <c r="E4" s="24" t="s">
        <v>7</v>
      </c>
      <c r="F4" s="23" t="s">
        <v>97</v>
      </c>
      <c r="G4" s="24" t="s">
        <v>7</v>
      </c>
      <c r="H4" s="23" t="s">
        <v>18</v>
      </c>
      <c r="I4" s="24" t="s">
        <v>7</v>
      </c>
      <c r="J4" s="23" t="s">
        <v>17</v>
      </c>
      <c r="K4" s="24" t="s">
        <v>7</v>
      </c>
      <c r="L4" s="25" t="s">
        <v>20</v>
      </c>
      <c r="M4" s="25" t="s">
        <v>9</v>
      </c>
      <c r="N4" s="141" t="s">
        <v>93</v>
      </c>
      <c r="O4" s="142"/>
      <c r="P4" s="31" t="s">
        <v>13</v>
      </c>
      <c r="Q4" s="32" t="s">
        <v>7</v>
      </c>
      <c r="R4" s="31" t="s">
        <v>14</v>
      </c>
      <c r="S4" s="32" t="s">
        <v>7</v>
      </c>
      <c r="T4" s="31" t="s">
        <v>15</v>
      </c>
      <c r="U4" s="32" t="s">
        <v>7</v>
      </c>
      <c r="V4" s="31" t="s">
        <v>16</v>
      </c>
      <c r="W4" s="33" t="s">
        <v>7</v>
      </c>
      <c r="X4" s="34" t="s">
        <v>20</v>
      </c>
      <c r="Y4" s="35" t="s">
        <v>9</v>
      </c>
      <c r="Z4" s="139" t="s">
        <v>12</v>
      </c>
      <c r="AA4" s="140"/>
      <c r="AB4" s="44" t="s">
        <v>19</v>
      </c>
      <c r="AC4" s="45" t="s">
        <v>7</v>
      </c>
      <c r="AD4" s="46" t="s">
        <v>8</v>
      </c>
      <c r="AE4" s="47" t="s">
        <v>7</v>
      </c>
      <c r="AF4" s="48" t="s">
        <v>20</v>
      </c>
      <c r="AG4" s="47" t="s">
        <v>9</v>
      </c>
      <c r="AH4" s="150" t="s">
        <v>12</v>
      </c>
      <c r="AI4" s="151"/>
      <c r="AJ4" s="58" t="s">
        <v>96</v>
      </c>
      <c r="AK4" s="58" t="s">
        <v>21</v>
      </c>
      <c r="AL4" s="57" t="s">
        <v>7</v>
      </c>
      <c r="AM4" s="8" t="s">
        <v>10</v>
      </c>
      <c r="AN4" s="21" t="s">
        <v>22</v>
      </c>
      <c r="AO4" s="57" t="s">
        <v>7</v>
      </c>
      <c r="AP4" s="9" t="s">
        <v>20</v>
      </c>
      <c r="AQ4" s="58" t="s">
        <v>9</v>
      </c>
      <c r="AR4" s="148" t="s">
        <v>93</v>
      </c>
      <c r="AS4" s="149"/>
      <c r="AT4" s="67" t="s">
        <v>95</v>
      </c>
      <c r="AU4" s="68" t="s">
        <v>94</v>
      </c>
      <c r="AV4" s="143" t="s">
        <v>93</v>
      </c>
      <c r="AW4" s="144"/>
      <c r="AX4" s="16" t="s">
        <v>91</v>
      </c>
      <c r="AY4" s="17" t="s">
        <v>92</v>
      </c>
      <c r="AZ4" s="145" t="s">
        <v>110</v>
      </c>
      <c r="BA4" s="146"/>
    </row>
    <row r="5" spans="1:53" ht="15" customHeight="1" x14ac:dyDescent="0.35">
      <c r="A5" s="2" t="s">
        <v>31</v>
      </c>
      <c r="B5" s="2" t="s">
        <v>81</v>
      </c>
      <c r="C5" s="2" t="s">
        <v>41</v>
      </c>
      <c r="D5" s="26"/>
      <c r="E5" s="27">
        <f t="shared" ref="E5:E29" si="0">(D5*100/20)/100</f>
        <v>0</v>
      </c>
      <c r="F5" s="26"/>
      <c r="G5" s="27">
        <f t="shared" ref="G5:G29" si="1">(F5*100/20)/100</f>
        <v>0</v>
      </c>
      <c r="H5" s="26"/>
      <c r="I5" s="27">
        <f t="shared" ref="I5:I29" si="2">(H5*100/20)/100</f>
        <v>0</v>
      </c>
      <c r="J5" s="26"/>
      <c r="K5" s="27">
        <f t="shared" ref="K5:K29" si="3">(J5*100/20)/100</f>
        <v>0</v>
      </c>
      <c r="L5" s="28" t="str">
        <f t="shared" ref="L5:L29" si="4">IF(AND(D5="",F5="",H5="",J5=""),"",D5+F5+H5+J5)</f>
        <v/>
      </c>
      <c r="M5" s="29" t="str">
        <f t="shared" ref="M5:M29" si="5">IFERROR(RANK(L5,$L$5:$L$40,0),"")</f>
        <v/>
      </c>
      <c r="N5" s="74" t="str">
        <f ca="1">IFERROR(IF(COUNTIF(M$5:M5,M5)=1,SUM(OFFSET(INDIRECT("'Points attribués'!"&amp;ADDRESS(MATCH(M5,'Points attribués'!$A$2:$A$15,0)+2,2)),0,0,COUNTIF(M$5:M$40,M5),1))/COUNTIF(M$5:M$40,M5),INDIRECT(ADDRESS(MATCH(M5,M$5:M5,0)+ROW(N$4),COLUMN(N$4)))),"0")</f>
        <v>0</v>
      </c>
      <c r="O5" s="90" t="s">
        <v>27</v>
      </c>
      <c r="P5" s="36"/>
      <c r="Q5" s="37">
        <f t="shared" ref="Q5:Q29" si="6">(P5*100/10)/100</f>
        <v>0</v>
      </c>
      <c r="R5" s="38"/>
      <c r="S5" s="37">
        <f t="shared" ref="S5:S29" si="7">(R5*100/10)/100</f>
        <v>0</v>
      </c>
      <c r="T5" s="38"/>
      <c r="U5" s="39">
        <f t="shared" ref="U5:U29" si="8">(T5*100/10)/100</f>
        <v>0</v>
      </c>
      <c r="V5" s="38"/>
      <c r="W5" s="39">
        <f t="shared" ref="W5:W29" si="9">(V5*100/10)/100</f>
        <v>0</v>
      </c>
      <c r="X5" s="38" t="str">
        <f t="shared" ref="X5:X29" si="10">IF(AND(P5="",R5="",T5="",V5=""),"",P5+R5+T5+V5)</f>
        <v/>
      </c>
      <c r="Y5" s="40" t="str">
        <f t="shared" ref="Y5:Y29" si="11">IFERROR(RANK(X5,$X$5:$X$40,0),"")</f>
        <v/>
      </c>
      <c r="Z5" s="76" t="str">
        <f ca="1">IFERROR(IF(COUNTIF(Y$5:Y5,Y5)=1,SUM(OFFSET(INDIRECT("'Points attribués'!"&amp;ADDRESS(MATCH(Y5,'Points attribués'!$A$2:$A$15,0)+2,2)),0,0,COUNTIF(Y$5:Y$40,Y5),1))/COUNTIF(Y$5:Y$40,Y5),INDIRECT(ADDRESS(MATCH(Y5,Y$5:Y5,0)+ROW(Z$4),COLUMN(Z$4)))),"0")</f>
        <v>0</v>
      </c>
      <c r="AA5" s="42" t="s">
        <v>27</v>
      </c>
      <c r="AB5" s="49"/>
      <c r="AC5" s="50">
        <f t="shared" ref="AC5:AC29" si="12">(AB5*100/7)/100</f>
        <v>0</v>
      </c>
      <c r="AD5" s="51"/>
      <c r="AE5" s="52">
        <f t="shared" ref="AE5:AE29" si="13">(AD5*100/14)/100</f>
        <v>0</v>
      </c>
      <c r="AF5" s="53" t="str">
        <f t="shared" ref="AF5:AF29" si="14">IF(AND(AB5="",AD5=""),"",AB5+AD5)</f>
        <v/>
      </c>
      <c r="AG5" s="54" t="str">
        <f t="shared" ref="AG5:AG29" si="15">IFERROR(RANK(AF5,$AF$5:$AF$40,0),"")</f>
        <v/>
      </c>
      <c r="AH5" s="85" t="str">
        <f ca="1">IFERROR(IF(COUNTIF(AG$5:AG5,AG5)=1,SUM(OFFSET(INDIRECT("'Points attribués'!"&amp;ADDRESS(MATCH(AG5,'Points attribués'!$A$2:$A$15,0)+2,2)),0,0,COUNTIF(AG$5:AG$40,AG5),1))/COUNTIF(AG$5:AG$40,AG5),INDIRECT(ADDRESS(MATCH(AG5,AG$5:AG5,0)+ROW(AH$4),COLUMN(AH$4)))),"0")</f>
        <v>0</v>
      </c>
      <c r="AI5" s="55" t="s">
        <v>27</v>
      </c>
      <c r="AJ5" s="59"/>
      <c r="AK5" s="12">
        <f t="shared" ref="AK5:AK29" si="16">IF(AJ5&gt;10,0,IF(AND(0&lt;=AJ5,AJ5&lt;=1),10,IF(AND(1.1&lt;=AJ5,AJ5&lt;=2),9,IF(AND(2.1&lt;=AJ5,AJ5&lt;=3),8,IF(AND(3.1&lt;=AJ5,AJ5&lt;=4),7,IF(AND(4.1&lt;=AJ5,AJ5&lt;=5),6,IF(AND(5.1&lt;=AJ5,AJ5&lt;=6),5,IF(AND(6.1&lt;=AJ5,AJ5&lt;=7),4,IF(AND(7.1&lt;=AJ5,AJ5&lt;=8),3,IF(AND(8.1&lt;=AJ5,AJ5&lt;=9),2,IF(AND(9.1&lt;=AJ5,AJ5&lt;=10),1)))))))))))</f>
        <v>10</v>
      </c>
      <c r="AL5" s="60">
        <f t="shared" ref="AL5:AL29" si="17">IF(AJ5&gt;10,0,(100-AJ5*10)/100)</f>
        <v>1</v>
      </c>
      <c r="AM5" s="65"/>
      <c r="AN5" s="13"/>
      <c r="AO5" s="62">
        <f t="shared" ref="AO5:AO29" si="18">IF(AM5&gt;10,0,(100-AM5*10)/100)</f>
        <v>1</v>
      </c>
      <c r="AP5" s="13" t="str">
        <f t="shared" ref="AP5:AP29" si="19">IF(AND(AJ5="",AM5=""),"",AK5+AN5)</f>
        <v/>
      </c>
      <c r="AQ5" s="63" t="str">
        <f t="shared" ref="AQ5:AQ29" si="20">IFERROR(RANK(AP5,$AP$5:$AP$40,0),"")</f>
        <v/>
      </c>
      <c r="AR5" s="78" t="str">
        <f ca="1">IFERROR(IF(COUNTIF(AQ$5:AQ5,AQ5)=1,SUM(OFFSET(INDIRECT("'Points attribués'!"&amp;ADDRESS(MATCH(AQ5,'Points attribués'!$A$2:$A$15,0)+2,2)),0,0,COUNTIF(AQ$5:AQ$40,AQ5),1))/COUNTIF(AQ$5:AQ$40,AQ5),INDIRECT(ADDRESS(MATCH(AQ5,AQ$5:AQ5,0)+ROW(AR$4),COLUMN(AR$4)))),"0")</f>
        <v>0</v>
      </c>
      <c r="AS5" s="64" t="s">
        <v>27</v>
      </c>
      <c r="AT5" s="69"/>
      <c r="AU5" s="70" t="str">
        <f t="shared" ref="AU5:AU31" si="21">IFERROR(RANK(AT5,$AT$5:$AT$40,1),"")</f>
        <v/>
      </c>
      <c r="AV5" s="88" t="str">
        <f ca="1">IFERROR(IF(COUNTIF(AU$5:AU5,AU5)=1,SUM(OFFSET(INDIRECT("'Points attribués'!"&amp;ADDRESS(MATCH(AU5,'Points attribués'!$A$2:$A$15,0)+2,5)),0,0,COUNTIF(AU$5:AU$40,AU5),1))/COUNTIF(AU$5:AU$40,AU5),INDIRECT(ADDRESS(MATCH(AU5,AU$5:AU5,0)+ROW(AV$4),COLUMN(AV$4)))),"0")</f>
        <v>0</v>
      </c>
      <c r="AW5" s="80" t="s">
        <v>27</v>
      </c>
      <c r="AX5" s="86">
        <f t="shared" ref="AX5:AX31" ca="1" si="22">N5+Z5+AH5+AR5+AV5</f>
        <v>0</v>
      </c>
      <c r="AY5" s="11" t="str">
        <f t="shared" ref="AY5:AY31" ca="1" si="23">IF(AX5=0,"",RANK(AX5,$AX$5:$AX$40,0))</f>
        <v/>
      </c>
      <c r="AZ5" s="87" t="str">
        <f ca="1">IFERROR(IF(COUNTIF(AY$5:AY5,AY5)=1,SUM(OFFSET(INDIRECT("'Points attribués'!"&amp;ADDRESS(MATCH(AY5,'Points attribués'!$A$2:$A$15,0)+2,2)),0,0,COUNTIF(AY$5:AY$40,AY5),1))/COUNTIF(AY$5:AY$40,AY5),INDIRECT(ADDRESS(MATCH(AY5,AY$5:AY5,0)+ROW(AZ$4),COLUMN(AZ$4)))),"0")</f>
        <v>0</v>
      </c>
      <c r="BA5" s="10" t="s">
        <v>27</v>
      </c>
    </row>
    <row r="6" spans="1:53" ht="14.45" x14ac:dyDescent="0.35">
      <c r="A6" s="2" t="s">
        <v>65</v>
      </c>
      <c r="B6" s="2" t="s">
        <v>71</v>
      </c>
      <c r="C6" s="2" t="s">
        <v>72</v>
      </c>
      <c r="D6" s="26"/>
      <c r="E6" s="27">
        <f t="shared" si="0"/>
        <v>0</v>
      </c>
      <c r="F6" s="26"/>
      <c r="G6" s="27">
        <f t="shared" si="1"/>
        <v>0</v>
      </c>
      <c r="H6" s="26"/>
      <c r="I6" s="27">
        <f t="shared" si="2"/>
        <v>0</v>
      </c>
      <c r="J6" s="26"/>
      <c r="K6" s="27">
        <f t="shared" si="3"/>
        <v>0</v>
      </c>
      <c r="L6" s="28" t="str">
        <f t="shared" si="4"/>
        <v/>
      </c>
      <c r="M6" s="29" t="str">
        <f t="shared" si="5"/>
        <v/>
      </c>
      <c r="N6" s="74" t="str">
        <f ca="1">IFERROR(IF(COUNTIF(M$5:M6,M6)=1,SUM(OFFSET(INDIRECT("'Points attribués'!"&amp;ADDRESS(MATCH(M6,'Points attribués'!$A$2:$A$15,0)+2,2)),0,0,COUNTIF(M$5:M$40,M6),1))/COUNTIF(M$5:M$40,M6),INDIRECT(ADDRESS(MATCH(M6,M$5:M6,0)+ROW(N$4),COLUMN(N$4)))),"0")</f>
        <v>0</v>
      </c>
      <c r="O6" s="75" t="s">
        <v>27</v>
      </c>
      <c r="P6" s="41"/>
      <c r="Q6" s="39">
        <f t="shared" si="6"/>
        <v>0</v>
      </c>
      <c r="R6" s="41"/>
      <c r="S6" s="39">
        <f t="shared" si="7"/>
        <v>0</v>
      </c>
      <c r="T6" s="41"/>
      <c r="U6" s="39">
        <f t="shared" si="8"/>
        <v>0</v>
      </c>
      <c r="V6" s="41"/>
      <c r="W6" s="39">
        <f t="shared" si="9"/>
        <v>0</v>
      </c>
      <c r="X6" s="38" t="str">
        <f t="shared" si="10"/>
        <v/>
      </c>
      <c r="Y6" s="40" t="str">
        <f t="shared" si="11"/>
        <v/>
      </c>
      <c r="Z6" s="76" t="str">
        <f ca="1">IFERROR(IF(COUNTIF(Y$5:Y6,Y6)=1,SUM(OFFSET(INDIRECT("'Points attribués'!"&amp;ADDRESS(MATCH(Y6,'Points attribués'!$A$2:$A$15,0)+2,2)),0,0,COUNTIF(Y$5:Y$40,Y6),1))/COUNTIF(Y$5:Y$40,Y6),INDIRECT(ADDRESS(MATCH(Y6,Y$5:Y6,0)+ROW(Z$4),COLUMN(Z$4)))),"0")</f>
        <v>0</v>
      </c>
      <c r="AA6" s="42" t="s">
        <v>27</v>
      </c>
      <c r="AB6" s="49"/>
      <c r="AC6" s="50">
        <f t="shared" si="12"/>
        <v>0</v>
      </c>
      <c r="AD6" s="49"/>
      <c r="AE6" s="52">
        <f t="shared" si="13"/>
        <v>0</v>
      </c>
      <c r="AF6" s="53" t="str">
        <f t="shared" si="14"/>
        <v/>
      </c>
      <c r="AG6" s="54" t="str">
        <f t="shared" si="15"/>
        <v/>
      </c>
      <c r="AH6" s="85" t="str">
        <f ca="1">IFERROR(IF(COUNTIF(AG$5:AG6,AG6)=1,SUM(OFFSET(INDIRECT("'Points attribués'!"&amp;ADDRESS(MATCH(AG6,'Points attribués'!$A$2:$A$15,0)+2,2)),0,0,COUNTIF(AG$5:AG$40,AG6),1))/COUNTIF(AG$5:AG$40,AG6),INDIRECT(ADDRESS(MATCH(AG6,AG$5:AG6,0)+ROW(AH$4),COLUMN(AH$4)))),"0")</f>
        <v>0</v>
      </c>
      <c r="AI6" s="55" t="s">
        <v>27</v>
      </c>
      <c r="AJ6" s="59"/>
      <c r="AK6" s="12">
        <f t="shared" si="16"/>
        <v>10</v>
      </c>
      <c r="AL6" s="60">
        <f t="shared" si="17"/>
        <v>1</v>
      </c>
      <c r="AM6" s="61"/>
      <c r="AN6" s="61"/>
      <c r="AO6" s="62">
        <f t="shared" si="18"/>
        <v>1</v>
      </c>
      <c r="AP6" s="13" t="str">
        <f t="shared" si="19"/>
        <v/>
      </c>
      <c r="AQ6" s="63" t="str">
        <f t="shared" si="20"/>
        <v/>
      </c>
      <c r="AR6" s="78" t="str">
        <f ca="1">IFERROR(IF(COUNTIF(AQ$5:AQ6,AQ6)=1,SUM(OFFSET(INDIRECT("'Points attribués'!"&amp;ADDRESS(MATCH(AQ6,'Points attribués'!$A$2:$A$15,0)+2,2)),0,0,COUNTIF(AQ$5:AQ$40,AQ6),1))/COUNTIF(AQ$5:AQ$40,AQ6),INDIRECT(ADDRESS(MATCH(AQ6,AQ$5:AQ6,0)+ROW(AR$4),COLUMN(AR$4)))),"0")</f>
        <v>0</v>
      </c>
      <c r="AS6" s="64" t="s">
        <v>27</v>
      </c>
      <c r="AT6" s="71"/>
      <c r="AU6" s="70" t="str">
        <f t="shared" si="21"/>
        <v/>
      </c>
      <c r="AV6" s="88" t="str">
        <f ca="1">IFERROR(IF(COUNTIF(AU$5:AU6,AU6)=1,SUM(OFFSET(INDIRECT("'Points attribués'!"&amp;ADDRESS(MATCH(AU6,'Points attribués'!$A$2:$A$15,0)+2,5)),0,0,COUNTIF(AU$5:AU$40,AU6),1))/COUNTIF(AU$5:AU$40,AU6),INDIRECT(ADDRESS(MATCH(AU6,AU$5:AU6,0)+ROW(AV$4),COLUMN(AV$4)))),"0")</f>
        <v>0</v>
      </c>
      <c r="AW6" s="80" t="s">
        <v>27</v>
      </c>
      <c r="AX6" s="86">
        <f t="shared" ca="1" si="22"/>
        <v>0</v>
      </c>
      <c r="AY6" s="11" t="str">
        <f t="shared" ca="1" si="23"/>
        <v/>
      </c>
      <c r="AZ6" s="87" t="str">
        <f ca="1">IFERROR(IF(COUNTIF(AY$5:AY6,AY6)=1,SUM(OFFSET(INDIRECT("'Points attribués'!"&amp;ADDRESS(MATCH(AY6,'Points attribués'!$A$2:$A$15,0)+2,2)),0,0,COUNTIF(AY$5:AY$40,AY6),1))/COUNTIF(AY$5:AY$40,AY6),INDIRECT(ADDRESS(MATCH(AY6,AY$5:AY6,0)+ROW(AZ$4),COLUMN(AZ$4)))),"0")</f>
        <v>0</v>
      </c>
      <c r="BA6" s="10" t="s">
        <v>27</v>
      </c>
    </row>
    <row r="7" spans="1:53" ht="14.45" x14ac:dyDescent="0.35">
      <c r="A7" s="2" t="s">
        <v>31</v>
      </c>
      <c r="B7" s="2" t="s">
        <v>77</v>
      </c>
      <c r="C7" s="2" t="s">
        <v>36</v>
      </c>
      <c r="D7" s="26"/>
      <c r="E7" s="27">
        <f t="shared" si="0"/>
        <v>0</v>
      </c>
      <c r="F7" s="26"/>
      <c r="G7" s="27">
        <f t="shared" si="1"/>
        <v>0</v>
      </c>
      <c r="H7" s="26"/>
      <c r="I7" s="27">
        <f t="shared" si="2"/>
        <v>0</v>
      </c>
      <c r="J7" s="26"/>
      <c r="K7" s="27">
        <f t="shared" si="3"/>
        <v>0</v>
      </c>
      <c r="L7" s="28" t="str">
        <f t="shared" si="4"/>
        <v/>
      </c>
      <c r="M7" s="29" t="str">
        <f t="shared" si="5"/>
        <v/>
      </c>
      <c r="N7" s="74" t="str">
        <f ca="1">IFERROR(IF(COUNTIF(M$5:M7,M7)=1,SUM(OFFSET(INDIRECT("'Points attribués'!"&amp;ADDRESS(MATCH(M7,'Points attribués'!$A$2:$A$15,0)+2,2)),0,0,COUNTIF(M$5:M$40,M7),1))/COUNTIF(M$5:M$40,M7),INDIRECT(ADDRESS(MATCH(M7,M$5:M7,0)+ROW(N$4),COLUMN(N$4)))),"0")</f>
        <v>0</v>
      </c>
      <c r="O7" s="75" t="s">
        <v>27</v>
      </c>
      <c r="P7" s="41"/>
      <c r="Q7" s="39">
        <f t="shared" si="6"/>
        <v>0</v>
      </c>
      <c r="R7" s="41"/>
      <c r="S7" s="39">
        <f t="shared" si="7"/>
        <v>0</v>
      </c>
      <c r="T7" s="41"/>
      <c r="U7" s="39">
        <f t="shared" si="8"/>
        <v>0</v>
      </c>
      <c r="V7" s="41"/>
      <c r="W7" s="39">
        <f t="shared" si="9"/>
        <v>0</v>
      </c>
      <c r="X7" s="38" t="str">
        <f t="shared" si="10"/>
        <v/>
      </c>
      <c r="Y7" s="40" t="str">
        <f t="shared" si="11"/>
        <v/>
      </c>
      <c r="Z7" s="76" t="str">
        <f ca="1">IFERROR(IF(COUNTIF(Y$5:Y7,Y7)=1,SUM(OFFSET(INDIRECT("'Points attribués'!"&amp;ADDRESS(MATCH(Y7,'Points attribués'!$A$2:$A$15,0)+2,2)),0,0,COUNTIF(Y$5:Y$40,Y7),1))/COUNTIF(Y$5:Y$40,Y7),INDIRECT(ADDRESS(MATCH(Y7,Y$5:Y7,0)+ROW(Z$4),COLUMN(Z$4)))),"0")</f>
        <v>0</v>
      </c>
      <c r="AA7" s="42" t="s">
        <v>27</v>
      </c>
      <c r="AB7" s="49"/>
      <c r="AC7" s="50">
        <f t="shared" si="12"/>
        <v>0</v>
      </c>
      <c r="AD7" s="49"/>
      <c r="AE7" s="52">
        <f t="shared" si="13"/>
        <v>0</v>
      </c>
      <c r="AF7" s="53" t="str">
        <f t="shared" si="14"/>
        <v/>
      </c>
      <c r="AG7" s="54" t="str">
        <f t="shared" si="15"/>
        <v/>
      </c>
      <c r="AH7" s="85" t="str">
        <f ca="1">IFERROR(IF(COUNTIF(AG$5:AG7,AG7)=1,SUM(OFFSET(INDIRECT("'Points attribués'!"&amp;ADDRESS(MATCH(AG7,'Points attribués'!$A$2:$A$15,0)+2,2)),0,0,COUNTIF(AG$5:AG$40,AG7),1))/COUNTIF(AG$5:AG$40,AG7),INDIRECT(ADDRESS(MATCH(AG7,AG$5:AG7,0)+ROW(AH$4),COLUMN(AH$4)))),"0")</f>
        <v>0</v>
      </c>
      <c r="AI7" s="55" t="s">
        <v>27</v>
      </c>
      <c r="AJ7" s="59"/>
      <c r="AK7" s="12">
        <f t="shared" si="16"/>
        <v>10</v>
      </c>
      <c r="AL7" s="60">
        <f t="shared" si="17"/>
        <v>1</v>
      </c>
      <c r="AM7" s="61"/>
      <c r="AN7" s="61"/>
      <c r="AO7" s="62">
        <f t="shared" si="18"/>
        <v>1</v>
      </c>
      <c r="AP7" s="13" t="str">
        <f t="shared" si="19"/>
        <v/>
      </c>
      <c r="AQ7" s="63" t="str">
        <f t="shared" si="20"/>
        <v/>
      </c>
      <c r="AR7" s="78" t="str">
        <f ca="1">IFERROR(IF(COUNTIF(AQ$5:AQ7,AQ7)=1,SUM(OFFSET(INDIRECT("'Points attribués'!"&amp;ADDRESS(MATCH(AQ7,'Points attribués'!$A$2:$A$15,0)+2,2)),0,0,COUNTIF(AQ$5:AQ$40,AQ7),1))/COUNTIF(AQ$5:AQ$40,AQ7),INDIRECT(ADDRESS(MATCH(AQ7,AQ$5:AQ7,0)+ROW(AR$4),COLUMN(AR$4)))),"0")</f>
        <v>0</v>
      </c>
      <c r="AS7" s="64" t="s">
        <v>27</v>
      </c>
      <c r="AT7" s="71"/>
      <c r="AU7" s="70" t="str">
        <f t="shared" si="21"/>
        <v/>
      </c>
      <c r="AV7" s="88" t="str">
        <f ca="1">IFERROR(IF(COUNTIF(AU$5:AU7,AU7)=1,SUM(OFFSET(INDIRECT("'Points attribués'!"&amp;ADDRESS(MATCH(AU7,'Points attribués'!$A$2:$A$15,0)+2,5)),0,0,COUNTIF(AU$5:AU$40,AU7),1))/COUNTIF(AU$5:AU$40,AU7),INDIRECT(ADDRESS(MATCH(AU7,AU$5:AU7,0)+ROW(AV$4),COLUMN(AV$4)))),"0")</f>
        <v>0</v>
      </c>
      <c r="AW7" s="80" t="s">
        <v>27</v>
      </c>
      <c r="AX7" s="86">
        <f t="shared" ca="1" si="22"/>
        <v>0</v>
      </c>
      <c r="AY7" s="11" t="str">
        <f t="shared" ca="1" si="23"/>
        <v/>
      </c>
      <c r="AZ7" s="87" t="str">
        <f ca="1">IFERROR(IF(COUNTIF(AY$5:AY7,AY7)=1,SUM(OFFSET(INDIRECT("'Points attribués'!"&amp;ADDRESS(MATCH(AY7,'Points attribués'!$A$2:$A$15,0)+2,2)),0,0,COUNTIF(AY$5:AY$40,AY7),1))/COUNTIF(AY$5:AY$40,AY7),INDIRECT(ADDRESS(MATCH(AY7,AY$5:AY7,0)+ROW(AZ$4),COLUMN(AZ$4)))),"0")</f>
        <v>0</v>
      </c>
      <c r="BA7" s="10" t="s">
        <v>27</v>
      </c>
    </row>
    <row r="8" spans="1:53" ht="14.45" x14ac:dyDescent="0.35">
      <c r="A8" s="2" t="s">
        <v>65</v>
      </c>
      <c r="B8" s="2" t="s">
        <v>75</v>
      </c>
      <c r="C8" s="2" t="s">
        <v>68</v>
      </c>
      <c r="D8" s="26"/>
      <c r="E8" s="27">
        <f t="shared" si="0"/>
        <v>0</v>
      </c>
      <c r="F8" s="26"/>
      <c r="G8" s="27">
        <f t="shared" si="1"/>
        <v>0</v>
      </c>
      <c r="H8" s="26"/>
      <c r="I8" s="27">
        <f t="shared" si="2"/>
        <v>0</v>
      </c>
      <c r="J8" s="26"/>
      <c r="K8" s="27">
        <f t="shared" si="3"/>
        <v>0</v>
      </c>
      <c r="L8" s="28" t="str">
        <f t="shared" si="4"/>
        <v/>
      </c>
      <c r="M8" s="29" t="str">
        <f t="shared" si="5"/>
        <v/>
      </c>
      <c r="N8" s="74" t="str">
        <f ca="1">IFERROR(IF(COUNTIF(M$5:M8,M8)=1,SUM(OFFSET(INDIRECT("'Points attribués'!"&amp;ADDRESS(MATCH(M8,'Points attribués'!$A$2:$A$15,0)+2,2)),0,0,COUNTIF(M$5:M$40,M8),1))/COUNTIF(M$5:M$40,M8),INDIRECT(ADDRESS(MATCH(M8,M$5:M8,0)+ROW(N$4),COLUMN(N$4)))),"0")</f>
        <v>0</v>
      </c>
      <c r="O8" s="75" t="s">
        <v>27</v>
      </c>
      <c r="P8" s="41"/>
      <c r="Q8" s="39">
        <f t="shared" si="6"/>
        <v>0</v>
      </c>
      <c r="R8" s="41"/>
      <c r="S8" s="39">
        <f t="shared" si="7"/>
        <v>0</v>
      </c>
      <c r="T8" s="41"/>
      <c r="U8" s="39">
        <f t="shared" si="8"/>
        <v>0</v>
      </c>
      <c r="V8" s="41"/>
      <c r="W8" s="39">
        <f t="shared" si="9"/>
        <v>0</v>
      </c>
      <c r="X8" s="38" t="str">
        <f t="shared" si="10"/>
        <v/>
      </c>
      <c r="Y8" s="40" t="str">
        <f t="shared" si="11"/>
        <v/>
      </c>
      <c r="Z8" s="76" t="str">
        <f ca="1">IFERROR(IF(COUNTIF(Y$5:Y8,Y8)=1,SUM(OFFSET(INDIRECT("'Points attribués'!"&amp;ADDRESS(MATCH(Y8,'Points attribués'!$A$2:$A$15,0)+2,2)),0,0,COUNTIF(Y$5:Y$40,Y8),1))/COUNTIF(Y$5:Y$40,Y8),INDIRECT(ADDRESS(MATCH(Y8,Y$5:Y8,0)+ROW(Z$4),COLUMN(Z$4)))),"0")</f>
        <v>0</v>
      </c>
      <c r="AA8" s="42" t="s">
        <v>27</v>
      </c>
      <c r="AB8" s="49"/>
      <c r="AC8" s="50">
        <f t="shared" si="12"/>
        <v>0</v>
      </c>
      <c r="AD8" s="49"/>
      <c r="AE8" s="52">
        <f t="shared" si="13"/>
        <v>0</v>
      </c>
      <c r="AF8" s="53" t="str">
        <f t="shared" si="14"/>
        <v/>
      </c>
      <c r="AG8" s="54" t="str">
        <f t="shared" si="15"/>
        <v/>
      </c>
      <c r="AH8" s="85" t="str">
        <f ca="1">IFERROR(IF(COUNTIF(AG$5:AG8,AG8)=1,SUM(OFFSET(INDIRECT("'Points attribués'!"&amp;ADDRESS(MATCH(AG8,'Points attribués'!$A$2:$A$15,0)+2,2)),0,0,COUNTIF(AG$5:AG$40,AG8),1))/COUNTIF(AG$5:AG$40,AG8),INDIRECT(ADDRESS(MATCH(AG8,AG$5:AG8,0)+ROW(AH$4),COLUMN(AH$4)))),"0")</f>
        <v>0</v>
      </c>
      <c r="AI8" s="55" t="s">
        <v>27</v>
      </c>
      <c r="AJ8" s="91"/>
      <c r="AK8" s="12">
        <f t="shared" si="16"/>
        <v>10</v>
      </c>
      <c r="AL8" s="60">
        <f t="shared" si="17"/>
        <v>1</v>
      </c>
      <c r="AM8" s="61"/>
      <c r="AN8" s="61"/>
      <c r="AO8" s="62">
        <f t="shared" si="18"/>
        <v>1</v>
      </c>
      <c r="AP8" s="13" t="str">
        <f t="shared" si="19"/>
        <v/>
      </c>
      <c r="AQ8" s="63" t="str">
        <f t="shared" si="20"/>
        <v/>
      </c>
      <c r="AR8" s="78" t="str">
        <f ca="1">IFERROR(IF(COUNTIF(AQ$5:AQ8,AQ8)=1,SUM(OFFSET(INDIRECT("'Points attribués'!"&amp;ADDRESS(MATCH(AQ8,'Points attribués'!$A$2:$A$15,0)+2,2)),0,0,COUNTIF(AQ$5:AQ$40,AQ8),1))/COUNTIF(AQ$5:AQ$40,AQ8),INDIRECT(ADDRESS(MATCH(AQ8,AQ$5:AQ8,0)+ROW(AR$4),COLUMN(AR$4)))),"0")</f>
        <v>0</v>
      </c>
      <c r="AS8" s="64" t="s">
        <v>27</v>
      </c>
      <c r="AT8" s="71"/>
      <c r="AU8" s="70" t="str">
        <f t="shared" si="21"/>
        <v/>
      </c>
      <c r="AV8" s="88" t="str">
        <f ca="1">IFERROR(IF(COUNTIF(AU$5:AU8,AU8)=1,SUM(OFFSET(INDIRECT("'Points attribués'!"&amp;ADDRESS(MATCH(AU8,'Points attribués'!$A$2:$A$15,0)+2,5)),0,0,COUNTIF(AU$5:AU$40,AU8),1))/COUNTIF(AU$5:AU$40,AU8),INDIRECT(ADDRESS(MATCH(AU8,AU$5:AU8,0)+ROW(AV$4),COLUMN(AV$4)))),"0")</f>
        <v>0</v>
      </c>
      <c r="AW8" s="80" t="s">
        <v>27</v>
      </c>
      <c r="AX8" s="86">
        <f t="shared" ca="1" si="22"/>
        <v>0</v>
      </c>
      <c r="AY8" s="11" t="str">
        <f t="shared" ca="1" si="23"/>
        <v/>
      </c>
      <c r="AZ8" s="87" t="str">
        <f ca="1">IFERROR(IF(COUNTIF(AY$5:AY8,AY8)=1,SUM(OFFSET(INDIRECT("'Points attribués'!"&amp;ADDRESS(MATCH(AY8,'Points attribués'!$A$2:$A$15,0)+2,2)),0,0,COUNTIF(AY$5:AY$40,AY8),1))/COUNTIF(AY$5:AY$40,AY8),INDIRECT(ADDRESS(MATCH(AY8,AY$5:AY8,0)+ROW(AZ$4),COLUMN(AZ$4)))),"0")</f>
        <v>0</v>
      </c>
      <c r="BA8" s="10" t="s">
        <v>27</v>
      </c>
    </row>
    <row r="9" spans="1:53" ht="14.45" x14ac:dyDescent="0.35">
      <c r="A9" s="2" t="s">
        <v>31</v>
      </c>
      <c r="B9" s="2" t="s">
        <v>115</v>
      </c>
      <c r="C9" s="2" t="s">
        <v>89</v>
      </c>
      <c r="D9" s="26"/>
      <c r="E9" s="27">
        <f t="shared" si="0"/>
        <v>0</v>
      </c>
      <c r="F9" s="26"/>
      <c r="G9" s="27">
        <f t="shared" si="1"/>
        <v>0</v>
      </c>
      <c r="H9" s="26"/>
      <c r="I9" s="27">
        <f t="shared" si="2"/>
        <v>0</v>
      </c>
      <c r="J9" s="26"/>
      <c r="K9" s="27">
        <f t="shared" si="3"/>
        <v>0</v>
      </c>
      <c r="L9" s="28" t="str">
        <f t="shared" si="4"/>
        <v/>
      </c>
      <c r="M9" s="29" t="str">
        <f t="shared" si="5"/>
        <v/>
      </c>
      <c r="N9" s="74" t="str">
        <f ca="1">IFERROR(IF(COUNTIF(M$5:M9,M9)=1,SUM(OFFSET(INDIRECT("'Points attribués'!"&amp;ADDRESS(MATCH(M9,'Points attribués'!$A$2:$A$15,0)+2,2)),0,0,COUNTIF(M$5:M$40,M9),1))/COUNTIF(M$5:M$40,M9),INDIRECT(ADDRESS(MATCH(M9,M$5:M9,0)+ROW(N$4),COLUMN(N$4)))),"0")</f>
        <v>0</v>
      </c>
      <c r="O9" s="75" t="s">
        <v>27</v>
      </c>
      <c r="P9" s="41"/>
      <c r="Q9" s="39">
        <f t="shared" si="6"/>
        <v>0</v>
      </c>
      <c r="R9" s="41"/>
      <c r="S9" s="39">
        <f t="shared" si="7"/>
        <v>0</v>
      </c>
      <c r="T9" s="41"/>
      <c r="U9" s="39">
        <f t="shared" si="8"/>
        <v>0</v>
      </c>
      <c r="V9" s="41"/>
      <c r="W9" s="39">
        <f t="shared" si="9"/>
        <v>0</v>
      </c>
      <c r="X9" s="38" t="str">
        <f t="shared" si="10"/>
        <v/>
      </c>
      <c r="Y9" s="40" t="str">
        <f t="shared" si="11"/>
        <v/>
      </c>
      <c r="Z9" s="76" t="str">
        <f ca="1">IFERROR(IF(COUNTIF(Y$5:Y9,Y9)=1,SUM(OFFSET(INDIRECT("'Points attribués'!"&amp;ADDRESS(MATCH(Y9,'Points attribués'!$A$2:$A$15,0)+2,2)),0,0,COUNTIF(Y$5:Y$40,Y9),1))/COUNTIF(Y$5:Y$40,Y9),INDIRECT(ADDRESS(MATCH(Y9,Y$5:Y9,0)+ROW(Z$4),COLUMN(Z$4)))),"0")</f>
        <v>0</v>
      </c>
      <c r="AA9" s="42" t="s">
        <v>27</v>
      </c>
      <c r="AB9" s="49"/>
      <c r="AC9" s="50">
        <f t="shared" si="12"/>
        <v>0</v>
      </c>
      <c r="AD9" s="49"/>
      <c r="AE9" s="52">
        <f t="shared" si="13"/>
        <v>0</v>
      </c>
      <c r="AF9" s="53" t="str">
        <f t="shared" si="14"/>
        <v/>
      </c>
      <c r="AG9" s="54" t="str">
        <f t="shared" si="15"/>
        <v/>
      </c>
      <c r="AH9" s="85" t="str">
        <f ca="1">IFERROR(IF(COUNTIF(AG$5:AG9,AG9)=1,SUM(OFFSET(INDIRECT("'Points attribués'!"&amp;ADDRESS(MATCH(AG9,'Points attribués'!$A$2:$A$15,0)+2,2)),0,0,COUNTIF(AG$5:AG$40,AG9),1))/COUNTIF(AG$5:AG$40,AG9),INDIRECT(ADDRESS(MATCH(AG9,AG$5:AG9,0)+ROW(AH$4),COLUMN(AH$4)))),"0")</f>
        <v>0</v>
      </c>
      <c r="AI9" s="55" t="s">
        <v>27</v>
      </c>
      <c r="AJ9" s="59"/>
      <c r="AK9" s="12">
        <f t="shared" si="16"/>
        <v>10</v>
      </c>
      <c r="AL9" s="60">
        <f t="shared" si="17"/>
        <v>1</v>
      </c>
      <c r="AM9" s="61"/>
      <c r="AN9" s="66"/>
      <c r="AO9" s="62">
        <f t="shared" si="18"/>
        <v>1</v>
      </c>
      <c r="AP9" s="13" t="str">
        <f t="shared" si="19"/>
        <v/>
      </c>
      <c r="AQ9" s="63" t="str">
        <f t="shared" si="20"/>
        <v/>
      </c>
      <c r="AR9" s="78" t="str">
        <f ca="1">IFERROR(IF(COUNTIF(AQ$5:AQ9,AQ9)=1,SUM(OFFSET(INDIRECT("'Points attribués'!"&amp;ADDRESS(MATCH(AQ9,'Points attribués'!$A$2:$A$15,0)+2,2)),0,0,COUNTIF(AQ$5:AQ$40,AQ9),1))/COUNTIF(AQ$5:AQ$40,AQ9),INDIRECT(ADDRESS(MATCH(AQ9,AQ$5:AQ9,0)+ROW(AR$4),COLUMN(AR$4)))),"0")</f>
        <v>0</v>
      </c>
      <c r="AS9" s="64" t="s">
        <v>27</v>
      </c>
      <c r="AT9" s="71"/>
      <c r="AU9" s="70" t="str">
        <f t="shared" si="21"/>
        <v/>
      </c>
      <c r="AV9" s="88" t="str">
        <f ca="1">IFERROR(IF(COUNTIF(AU$5:AU9,AU9)=1,SUM(OFFSET(INDIRECT("'Points attribués'!"&amp;ADDRESS(MATCH(AU9,'Points attribués'!$A$2:$A$15,0)+2,5)),0,0,COUNTIF(AU$5:AU$40,AU9),1))/COUNTIF(AU$5:AU$40,AU9),INDIRECT(ADDRESS(MATCH(AU9,AU$5:AU9,0)+ROW(AV$4),COLUMN(AV$4)))),"0")</f>
        <v>0</v>
      </c>
      <c r="AW9" s="80" t="s">
        <v>27</v>
      </c>
      <c r="AX9" s="86">
        <f t="shared" ca="1" si="22"/>
        <v>0</v>
      </c>
      <c r="AY9" s="11" t="str">
        <f t="shared" ca="1" si="23"/>
        <v/>
      </c>
      <c r="AZ9" s="87" t="str">
        <f ca="1">IFERROR(IF(COUNTIF(AY$5:AY9,AY9)=1,SUM(OFFSET(INDIRECT("'Points attribués'!"&amp;ADDRESS(MATCH(AY9,'Points attribués'!$A$2:$A$15,0)+2,2)),0,0,COUNTIF(AY$5:AY$40,AY9),1))/COUNTIF(AY$5:AY$40,AY9),INDIRECT(ADDRESS(MATCH(AY9,AY$5:AY9,0)+ROW(AZ$4),COLUMN(AZ$4)))),"0")</f>
        <v>0</v>
      </c>
      <c r="BA9" s="10" t="s">
        <v>27</v>
      </c>
    </row>
    <row r="10" spans="1:53" ht="14.45" x14ac:dyDescent="0.35">
      <c r="A10" s="2" t="s">
        <v>31</v>
      </c>
      <c r="B10" s="2" t="s">
        <v>111</v>
      </c>
      <c r="C10" s="2" t="s">
        <v>112</v>
      </c>
      <c r="D10" s="26"/>
      <c r="E10" s="27">
        <f t="shared" si="0"/>
        <v>0</v>
      </c>
      <c r="F10" s="26"/>
      <c r="G10" s="27">
        <f t="shared" si="1"/>
        <v>0</v>
      </c>
      <c r="H10" s="26"/>
      <c r="I10" s="27">
        <f t="shared" si="2"/>
        <v>0</v>
      </c>
      <c r="J10" s="26"/>
      <c r="K10" s="27">
        <f t="shared" si="3"/>
        <v>0</v>
      </c>
      <c r="L10" s="28" t="str">
        <f t="shared" si="4"/>
        <v/>
      </c>
      <c r="M10" s="29" t="str">
        <f t="shared" si="5"/>
        <v/>
      </c>
      <c r="N10" s="74" t="str">
        <f ca="1">IFERROR(IF(COUNTIF(M$5:M10,M10)=1,SUM(OFFSET(INDIRECT("'Points attribués'!"&amp;ADDRESS(MATCH(M10,'Points attribués'!$A$2:$A$15,0)+2,2)),0,0,COUNTIF(M$5:M$40,M10),1))/COUNTIF(M$5:M$40,M10),INDIRECT(ADDRESS(MATCH(M10,M$5:M10,0)+ROW(N$4),COLUMN(N$4)))),"0")</f>
        <v>0</v>
      </c>
      <c r="O10" s="75" t="s">
        <v>27</v>
      </c>
      <c r="P10" s="41"/>
      <c r="Q10" s="39">
        <f t="shared" si="6"/>
        <v>0</v>
      </c>
      <c r="R10" s="41"/>
      <c r="S10" s="39">
        <f t="shared" si="7"/>
        <v>0</v>
      </c>
      <c r="T10" s="41"/>
      <c r="U10" s="39">
        <f t="shared" si="8"/>
        <v>0</v>
      </c>
      <c r="V10" s="41"/>
      <c r="W10" s="39">
        <f t="shared" si="9"/>
        <v>0</v>
      </c>
      <c r="X10" s="38" t="str">
        <f t="shared" si="10"/>
        <v/>
      </c>
      <c r="Y10" s="40" t="str">
        <f t="shared" si="11"/>
        <v/>
      </c>
      <c r="Z10" s="76" t="str">
        <f ca="1">IFERROR(IF(COUNTIF(Y$5:Y10,Y10)=1,SUM(OFFSET(INDIRECT("'Points attribués'!"&amp;ADDRESS(MATCH(Y10,'Points attribués'!$A$2:$A$15,0)+2,2)),0,0,COUNTIF(Y$5:Y$40,Y10),1))/COUNTIF(Y$5:Y$40,Y10),INDIRECT(ADDRESS(MATCH(Y10,Y$5:Y10,0)+ROW(Z$4),COLUMN(Z$4)))),"0")</f>
        <v>0</v>
      </c>
      <c r="AA10" s="42" t="s">
        <v>27</v>
      </c>
      <c r="AB10" s="49"/>
      <c r="AC10" s="50">
        <f t="shared" si="12"/>
        <v>0</v>
      </c>
      <c r="AD10" s="49"/>
      <c r="AE10" s="52">
        <f t="shared" si="13"/>
        <v>0</v>
      </c>
      <c r="AF10" s="53" t="str">
        <f t="shared" si="14"/>
        <v/>
      </c>
      <c r="AG10" s="54" t="str">
        <f t="shared" si="15"/>
        <v/>
      </c>
      <c r="AH10" s="85" t="str">
        <f ca="1">IFERROR(IF(COUNTIF(AG$5:AG10,AG10)=1,SUM(OFFSET(INDIRECT("'Points attribués'!"&amp;ADDRESS(MATCH(AG10,'Points attribués'!$A$2:$A$15,0)+2,2)),0,0,COUNTIF(AG$5:AG$40,AG10),1))/COUNTIF(AG$5:AG$40,AG10),INDIRECT(ADDRESS(MATCH(AG10,AG$5:AG10,0)+ROW(AH$4),COLUMN(AH$4)))),"0")</f>
        <v>0</v>
      </c>
      <c r="AI10" s="55" t="s">
        <v>27</v>
      </c>
      <c r="AJ10" s="59"/>
      <c r="AK10" s="12">
        <f t="shared" si="16"/>
        <v>10</v>
      </c>
      <c r="AL10" s="60">
        <f t="shared" si="17"/>
        <v>1</v>
      </c>
      <c r="AM10" s="61"/>
      <c r="AN10" s="61"/>
      <c r="AO10" s="62">
        <f t="shared" si="18"/>
        <v>1</v>
      </c>
      <c r="AP10" s="13" t="str">
        <f t="shared" si="19"/>
        <v/>
      </c>
      <c r="AQ10" s="63" t="str">
        <f t="shared" si="20"/>
        <v/>
      </c>
      <c r="AR10" s="78" t="str">
        <f ca="1">IFERROR(IF(COUNTIF(AQ$5:AQ10,AQ10)=1,SUM(OFFSET(INDIRECT("'Points attribués'!"&amp;ADDRESS(MATCH(AQ10,'Points attribués'!$A$2:$A$15,0)+2,2)),0,0,COUNTIF(AQ$5:AQ$40,AQ10),1))/COUNTIF(AQ$5:AQ$40,AQ10),INDIRECT(ADDRESS(MATCH(AQ10,AQ$5:AQ10,0)+ROW(AR$4),COLUMN(AR$4)))),"0")</f>
        <v>0</v>
      </c>
      <c r="AS10" s="64" t="s">
        <v>27</v>
      </c>
      <c r="AT10" s="71"/>
      <c r="AU10" s="70" t="str">
        <f t="shared" si="21"/>
        <v/>
      </c>
      <c r="AV10" s="88" t="str">
        <f ca="1">IFERROR(IF(COUNTIF(AU$5:AU10,AU10)=1,SUM(OFFSET(INDIRECT("'Points attribués'!"&amp;ADDRESS(MATCH(AU10,'Points attribués'!$A$2:$A$15,0)+2,5)),0,0,COUNTIF(AU$5:AU$40,AU10),1))/COUNTIF(AU$5:AU$40,AU10),INDIRECT(ADDRESS(MATCH(AU10,AU$5:AU10,0)+ROW(AV$4),COLUMN(AV$4)))),"0")</f>
        <v>0</v>
      </c>
      <c r="AW10" s="80" t="s">
        <v>27</v>
      </c>
      <c r="AX10" s="86">
        <f t="shared" ca="1" si="22"/>
        <v>0</v>
      </c>
      <c r="AY10" s="11" t="str">
        <f t="shared" ca="1" si="23"/>
        <v/>
      </c>
      <c r="AZ10" s="87" t="str">
        <f ca="1">IFERROR(IF(COUNTIF(AY$5:AY10,AY10)=1,SUM(OFFSET(INDIRECT("'Points attribués'!"&amp;ADDRESS(MATCH(AY10,'Points attribués'!$A$2:$A$15,0)+2,2)),0,0,COUNTIF(AY$5:AY$40,AY10),1))/COUNTIF(AY$5:AY$40,AY10),INDIRECT(ADDRESS(MATCH(AY10,AY$5:AY10,0)+ROW(AZ$4),COLUMN(AZ$4)))),"0")</f>
        <v>0</v>
      </c>
      <c r="BA10" s="10" t="s">
        <v>27</v>
      </c>
    </row>
    <row r="11" spans="1:53" ht="14.45" x14ac:dyDescent="0.35">
      <c r="A11" s="2" t="s">
        <v>65</v>
      </c>
      <c r="B11" s="2" t="s">
        <v>80</v>
      </c>
      <c r="C11" s="2" t="s">
        <v>30</v>
      </c>
      <c r="D11" s="26"/>
      <c r="E11" s="27">
        <f t="shared" si="0"/>
        <v>0</v>
      </c>
      <c r="F11" s="26"/>
      <c r="G11" s="27">
        <f t="shared" si="1"/>
        <v>0</v>
      </c>
      <c r="H11" s="26"/>
      <c r="I11" s="27">
        <f t="shared" si="2"/>
        <v>0</v>
      </c>
      <c r="J11" s="26"/>
      <c r="K11" s="27">
        <f t="shared" si="3"/>
        <v>0</v>
      </c>
      <c r="L11" s="28" t="str">
        <f t="shared" si="4"/>
        <v/>
      </c>
      <c r="M11" s="29" t="str">
        <f t="shared" si="5"/>
        <v/>
      </c>
      <c r="N11" s="74" t="str">
        <f ca="1">IFERROR(IF(COUNTIF(M$5:M11,M11)=1,SUM(OFFSET(INDIRECT("'Points attribués'!"&amp;ADDRESS(MATCH(M11,'Points attribués'!$A$2:$A$15,0)+2,2)),0,0,COUNTIF(M$5:M$40,M11),1))/COUNTIF(M$5:M$40,M11),INDIRECT(ADDRESS(MATCH(M11,M$5:M11,0)+ROW(N$4),COLUMN(N$4)))),"0")</f>
        <v>0</v>
      </c>
      <c r="O11" s="75" t="s">
        <v>27</v>
      </c>
      <c r="P11" s="41"/>
      <c r="Q11" s="39">
        <f t="shared" si="6"/>
        <v>0</v>
      </c>
      <c r="R11" s="41"/>
      <c r="S11" s="39">
        <f t="shared" si="7"/>
        <v>0</v>
      </c>
      <c r="T11" s="41"/>
      <c r="U11" s="39">
        <f t="shared" si="8"/>
        <v>0</v>
      </c>
      <c r="V11" s="41"/>
      <c r="W11" s="39">
        <f t="shared" si="9"/>
        <v>0</v>
      </c>
      <c r="X11" s="38" t="str">
        <f t="shared" si="10"/>
        <v/>
      </c>
      <c r="Y11" s="40" t="str">
        <f t="shared" si="11"/>
        <v/>
      </c>
      <c r="Z11" s="76" t="str">
        <f ca="1">IFERROR(IF(COUNTIF(Y$5:Y11,Y11)=1,SUM(OFFSET(INDIRECT("'Points attribués'!"&amp;ADDRESS(MATCH(Y11,'Points attribués'!$A$2:$A$15,0)+2,2)),0,0,COUNTIF(Y$5:Y$40,Y11),1))/COUNTIF(Y$5:Y$40,Y11),INDIRECT(ADDRESS(MATCH(Y11,Y$5:Y11,0)+ROW(Z$4),COLUMN(Z$4)))),"0")</f>
        <v>0</v>
      </c>
      <c r="AA11" s="42" t="s">
        <v>27</v>
      </c>
      <c r="AB11" s="49"/>
      <c r="AC11" s="50">
        <f t="shared" si="12"/>
        <v>0</v>
      </c>
      <c r="AD11" s="49"/>
      <c r="AE11" s="52">
        <f t="shared" si="13"/>
        <v>0</v>
      </c>
      <c r="AF11" s="53" t="str">
        <f t="shared" si="14"/>
        <v/>
      </c>
      <c r="AG11" s="54" t="str">
        <f t="shared" si="15"/>
        <v/>
      </c>
      <c r="AH11" s="85" t="str">
        <f ca="1">IFERROR(IF(COUNTIF(AG$5:AG11,AG11)=1,SUM(OFFSET(INDIRECT("'Points attribués'!"&amp;ADDRESS(MATCH(AG11,'Points attribués'!$A$2:$A$15,0)+2,2)),0,0,COUNTIF(AG$5:AG$40,AG11),1))/COUNTIF(AG$5:AG$40,AG11),INDIRECT(ADDRESS(MATCH(AG11,AG$5:AG11,0)+ROW(AH$4),COLUMN(AH$4)))),"0")</f>
        <v>0</v>
      </c>
      <c r="AI11" s="55" t="s">
        <v>27</v>
      </c>
      <c r="AJ11" s="91"/>
      <c r="AK11" s="12">
        <f t="shared" si="16"/>
        <v>10</v>
      </c>
      <c r="AL11" s="60">
        <f t="shared" si="17"/>
        <v>1</v>
      </c>
      <c r="AM11" s="61"/>
      <c r="AN11" s="61"/>
      <c r="AO11" s="62">
        <f t="shared" si="18"/>
        <v>1</v>
      </c>
      <c r="AP11" s="13" t="str">
        <f t="shared" si="19"/>
        <v/>
      </c>
      <c r="AQ11" s="63" t="str">
        <f t="shared" si="20"/>
        <v/>
      </c>
      <c r="AR11" s="78" t="str">
        <f ca="1">IFERROR(IF(COUNTIF(AQ$5:AQ11,AQ11)=1,SUM(OFFSET(INDIRECT("'Points attribués'!"&amp;ADDRESS(MATCH(AQ11,'Points attribués'!$A$2:$A$15,0)+2,2)),0,0,COUNTIF(AQ$5:AQ$40,AQ11),1))/COUNTIF(AQ$5:AQ$40,AQ11),INDIRECT(ADDRESS(MATCH(AQ11,AQ$5:AQ11,0)+ROW(AR$4),COLUMN(AR$4)))),"0")</f>
        <v>0</v>
      </c>
      <c r="AS11" s="64" t="s">
        <v>27</v>
      </c>
      <c r="AT11" s="71"/>
      <c r="AU11" s="70" t="str">
        <f t="shared" si="21"/>
        <v/>
      </c>
      <c r="AV11" s="88" t="str">
        <f ca="1">IFERROR(IF(COUNTIF(AU$5:AU11,AU11)=1,SUM(OFFSET(INDIRECT("'Points attribués'!"&amp;ADDRESS(MATCH(AU11,'Points attribués'!$A$2:$A$15,0)+2,5)),0,0,COUNTIF(AU$5:AU$40,AU11),1))/COUNTIF(AU$5:AU$40,AU11),INDIRECT(ADDRESS(MATCH(AU11,AU$5:AU11,0)+ROW(AV$4),COLUMN(AV$4)))),"0")</f>
        <v>0</v>
      </c>
      <c r="AW11" s="80" t="s">
        <v>27</v>
      </c>
      <c r="AX11" s="86">
        <f t="shared" ca="1" si="22"/>
        <v>0</v>
      </c>
      <c r="AY11" s="11" t="str">
        <f t="shared" ca="1" si="23"/>
        <v/>
      </c>
      <c r="AZ11" s="87" t="str">
        <f ca="1">IFERROR(IF(COUNTIF(AY$5:AY11,AY11)=1,SUM(OFFSET(INDIRECT("'Points attribués'!"&amp;ADDRESS(MATCH(AY11,'Points attribués'!$A$2:$A$15,0)+2,2)),0,0,COUNTIF(AY$5:AY$40,AY11),1))/COUNTIF(AY$5:AY$40,AY11),INDIRECT(ADDRESS(MATCH(AY11,AY$5:AY11,0)+ROW(AZ$4),COLUMN(AZ$4)))),"0")</f>
        <v>0</v>
      </c>
      <c r="BA11" s="10" t="s">
        <v>27</v>
      </c>
    </row>
    <row r="12" spans="1:53" ht="14.45" x14ac:dyDescent="0.35">
      <c r="A12" s="2" t="s">
        <v>65</v>
      </c>
      <c r="B12" s="2" t="s">
        <v>85</v>
      </c>
      <c r="C12" s="2" t="s">
        <v>86</v>
      </c>
      <c r="D12" s="26"/>
      <c r="E12" s="27">
        <f t="shared" si="0"/>
        <v>0</v>
      </c>
      <c r="F12" s="26"/>
      <c r="G12" s="27">
        <f t="shared" si="1"/>
        <v>0</v>
      </c>
      <c r="H12" s="26"/>
      <c r="I12" s="27">
        <f t="shared" si="2"/>
        <v>0</v>
      </c>
      <c r="J12" s="26"/>
      <c r="K12" s="27">
        <f t="shared" si="3"/>
        <v>0</v>
      </c>
      <c r="L12" s="28" t="str">
        <f t="shared" si="4"/>
        <v/>
      </c>
      <c r="M12" s="29" t="str">
        <f t="shared" si="5"/>
        <v/>
      </c>
      <c r="N12" s="74" t="str">
        <f ca="1">IFERROR(IF(COUNTIF(M$5:M12,M12)=1,SUM(OFFSET(INDIRECT("'Points attribués'!"&amp;ADDRESS(MATCH(M12,'Points attribués'!$A$2:$A$15,0)+2,2)),0,0,COUNTIF(M$5:M$40,M12),1))/COUNTIF(M$5:M$40,M12),INDIRECT(ADDRESS(MATCH(M12,M$5:M12,0)+ROW(N$4),COLUMN(N$4)))),"0")</f>
        <v>0</v>
      </c>
      <c r="O12" s="75" t="s">
        <v>27</v>
      </c>
      <c r="P12" s="41"/>
      <c r="Q12" s="39">
        <f t="shared" si="6"/>
        <v>0</v>
      </c>
      <c r="R12" s="41"/>
      <c r="S12" s="39">
        <f t="shared" si="7"/>
        <v>0</v>
      </c>
      <c r="T12" s="41"/>
      <c r="U12" s="39">
        <f t="shared" si="8"/>
        <v>0</v>
      </c>
      <c r="V12" s="41"/>
      <c r="W12" s="39">
        <f t="shared" si="9"/>
        <v>0</v>
      </c>
      <c r="X12" s="38" t="str">
        <f t="shared" si="10"/>
        <v/>
      </c>
      <c r="Y12" s="40" t="str">
        <f t="shared" si="11"/>
        <v/>
      </c>
      <c r="Z12" s="76" t="str">
        <f ca="1">IFERROR(IF(COUNTIF(Y$5:Y12,Y12)=1,SUM(OFFSET(INDIRECT("'Points attribués'!"&amp;ADDRESS(MATCH(Y12,'Points attribués'!$A$2:$A$15,0)+2,2)),0,0,COUNTIF(Y$5:Y$40,Y12),1))/COUNTIF(Y$5:Y$40,Y12),INDIRECT(ADDRESS(MATCH(Y12,Y$5:Y12,0)+ROW(Z$4),COLUMN(Z$4)))),"0")</f>
        <v>0</v>
      </c>
      <c r="AA12" s="42" t="s">
        <v>27</v>
      </c>
      <c r="AB12" s="49"/>
      <c r="AC12" s="50">
        <f t="shared" si="12"/>
        <v>0</v>
      </c>
      <c r="AD12" s="49"/>
      <c r="AE12" s="52">
        <f t="shared" si="13"/>
        <v>0</v>
      </c>
      <c r="AF12" s="53" t="str">
        <f t="shared" si="14"/>
        <v/>
      </c>
      <c r="AG12" s="54" t="str">
        <f t="shared" si="15"/>
        <v/>
      </c>
      <c r="AH12" s="85" t="str">
        <f ca="1">IFERROR(IF(COUNTIF(AG$5:AG12,AG12)=1,SUM(OFFSET(INDIRECT("'Points attribués'!"&amp;ADDRESS(MATCH(AG12,'Points attribués'!$A$2:$A$15,0)+2,2)),0,0,COUNTIF(AG$5:AG$40,AG12),1))/COUNTIF(AG$5:AG$40,AG12),INDIRECT(ADDRESS(MATCH(AG12,AG$5:AG12,0)+ROW(AH$4),COLUMN(AH$4)))),"0")</f>
        <v>0</v>
      </c>
      <c r="AI12" s="55" t="s">
        <v>27</v>
      </c>
      <c r="AJ12" s="91"/>
      <c r="AK12" s="12">
        <f t="shared" si="16"/>
        <v>10</v>
      </c>
      <c r="AL12" s="60">
        <f t="shared" si="17"/>
        <v>1</v>
      </c>
      <c r="AM12" s="61"/>
      <c r="AN12" s="61"/>
      <c r="AO12" s="62">
        <f t="shared" si="18"/>
        <v>1</v>
      </c>
      <c r="AP12" s="13" t="str">
        <f t="shared" si="19"/>
        <v/>
      </c>
      <c r="AQ12" s="63" t="str">
        <f t="shared" si="20"/>
        <v/>
      </c>
      <c r="AR12" s="78" t="str">
        <f ca="1">IFERROR(IF(COUNTIF(AQ$5:AQ12,AQ12)=1,SUM(OFFSET(INDIRECT("'Points attribués'!"&amp;ADDRESS(MATCH(AQ12,'Points attribués'!$A$2:$A$15,0)+2,2)),0,0,COUNTIF(AQ$5:AQ$40,AQ12),1))/COUNTIF(AQ$5:AQ$40,AQ12),INDIRECT(ADDRESS(MATCH(AQ12,AQ$5:AQ12,0)+ROW(AR$4),COLUMN(AR$4)))),"0")</f>
        <v>0</v>
      </c>
      <c r="AS12" s="64" t="s">
        <v>27</v>
      </c>
      <c r="AT12" s="71"/>
      <c r="AU12" s="70" t="str">
        <f t="shared" si="21"/>
        <v/>
      </c>
      <c r="AV12" s="88" t="str">
        <f ca="1">IFERROR(IF(COUNTIF(AU$5:AU12,AU12)=1,SUM(OFFSET(INDIRECT("'Points attribués'!"&amp;ADDRESS(MATCH(AU12,'Points attribués'!$A$2:$A$15,0)+2,5)),0,0,COUNTIF(AU$5:AU$40,AU12),1))/COUNTIF(AU$5:AU$40,AU12),INDIRECT(ADDRESS(MATCH(AU12,AU$5:AU12,0)+ROW(AV$4),COLUMN(AV$4)))),"0")</f>
        <v>0</v>
      </c>
      <c r="AW12" s="80" t="s">
        <v>27</v>
      </c>
      <c r="AX12" s="86">
        <f t="shared" ca="1" si="22"/>
        <v>0</v>
      </c>
      <c r="AY12" s="11" t="str">
        <f t="shared" ca="1" si="23"/>
        <v/>
      </c>
      <c r="AZ12" s="87" t="str">
        <f ca="1">IFERROR(IF(COUNTIF(AY$5:AY12,AY12)=1,SUM(OFFSET(INDIRECT("'Points attribués'!"&amp;ADDRESS(MATCH(AY12,'Points attribués'!$A$2:$A$15,0)+2,2)),0,0,COUNTIF(AY$5:AY$40,AY12),1))/COUNTIF(AY$5:AY$40,AY12),INDIRECT(ADDRESS(MATCH(AY12,AY$5:AY12,0)+ROW(AZ$4),COLUMN(AZ$4)))),"0")</f>
        <v>0</v>
      </c>
      <c r="BA12" s="10" t="s">
        <v>27</v>
      </c>
    </row>
    <row r="13" spans="1:53" ht="14.45" x14ac:dyDescent="0.35">
      <c r="A13" s="2" t="s">
        <v>65</v>
      </c>
      <c r="B13" s="2" t="s">
        <v>101</v>
      </c>
      <c r="C13" s="2" t="s">
        <v>102</v>
      </c>
      <c r="D13" s="26"/>
      <c r="E13" s="27">
        <f t="shared" si="0"/>
        <v>0</v>
      </c>
      <c r="F13" s="26"/>
      <c r="G13" s="27">
        <f t="shared" si="1"/>
        <v>0</v>
      </c>
      <c r="H13" s="26"/>
      <c r="I13" s="27">
        <f t="shared" si="2"/>
        <v>0</v>
      </c>
      <c r="J13" s="26"/>
      <c r="K13" s="27">
        <f t="shared" si="3"/>
        <v>0</v>
      </c>
      <c r="L13" s="28" t="str">
        <f t="shared" si="4"/>
        <v/>
      </c>
      <c r="M13" s="29" t="str">
        <f t="shared" si="5"/>
        <v/>
      </c>
      <c r="N13" s="74" t="str">
        <f ca="1">IFERROR(IF(COUNTIF(M$5:M13,M13)=1,SUM(OFFSET(INDIRECT("'Points attribués'!"&amp;ADDRESS(MATCH(M13,'Points attribués'!$A$2:$A$15,0)+2,2)),0,0,COUNTIF(M$5:M$40,M13),1))/COUNTIF(M$5:M$40,M13),INDIRECT(ADDRESS(MATCH(M13,M$5:M13,0)+ROW(N$4),COLUMN(N$4)))),"0")</f>
        <v>0</v>
      </c>
      <c r="O13" s="75" t="s">
        <v>27</v>
      </c>
      <c r="P13" s="41"/>
      <c r="Q13" s="39">
        <f t="shared" si="6"/>
        <v>0</v>
      </c>
      <c r="R13" s="41"/>
      <c r="S13" s="39">
        <f t="shared" si="7"/>
        <v>0</v>
      </c>
      <c r="T13" s="41"/>
      <c r="U13" s="39">
        <f t="shared" si="8"/>
        <v>0</v>
      </c>
      <c r="V13" s="41"/>
      <c r="W13" s="39">
        <f t="shared" si="9"/>
        <v>0</v>
      </c>
      <c r="X13" s="38" t="str">
        <f t="shared" si="10"/>
        <v/>
      </c>
      <c r="Y13" s="40" t="str">
        <f t="shared" si="11"/>
        <v/>
      </c>
      <c r="Z13" s="76" t="str">
        <f ca="1">IFERROR(IF(COUNTIF(Y$5:Y13,Y13)=1,SUM(OFFSET(INDIRECT("'Points attribués'!"&amp;ADDRESS(MATCH(Y13,'Points attribués'!$A$2:$A$15,0)+2,2)),0,0,COUNTIF(Y$5:Y$40,Y13),1))/COUNTIF(Y$5:Y$40,Y13),INDIRECT(ADDRESS(MATCH(Y13,Y$5:Y13,0)+ROW(Z$4),COLUMN(Z$4)))),"0")</f>
        <v>0</v>
      </c>
      <c r="AA13" s="42" t="s">
        <v>27</v>
      </c>
      <c r="AB13" s="49"/>
      <c r="AC13" s="50">
        <f t="shared" si="12"/>
        <v>0</v>
      </c>
      <c r="AD13" s="49"/>
      <c r="AE13" s="52">
        <f t="shared" si="13"/>
        <v>0</v>
      </c>
      <c r="AF13" s="53" t="str">
        <f t="shared" si="14"/>
        <v/>
      </c>
      <c r="AG13" s="54" t="str">
        <f t="shared" si="15"/>
        <v/>
      </c>
      <c r="AH13" s="85" t="str">
        <f ca="1">IFERROR(IF(COUNTIF(AG$5:AG13,AG13)=1,SUM(OFFSET(INDIRECT("'Points attribués'!"&amp;ADDRESS(MATCH(AG13,'Points attribués'!$A$2:$A$15,0)+2,2)),0,0,COUNTIF(AG$5:AG$40,AG13),1))/COUNTIF(AG$5:AG$40,AG13),INDIRECT(ADDRESS(MATCH(AG13,AG$5:AG13,0)+ROW(AH$4),COLUMN(AH$4)))),"0")</f>
        <v>0</v>
      </c>
      <c r="AI13" s="55" t="s">
        <v>27</v>
      </c>
      <c r="AJ13" s="91"/>
      <c r="AK13" s="12">
        <f t="shared" si="16"/>
        <v>10</v>
      </c>
      <c r="AL13" s="60">
        <f t="shared" si="17"/>
        <v>1</v>
      </c>
      <c r="AM13" s="61"/>
      <c r="AN13" s="61"/>
      <c r="AO13" s="62">
        <f t="shared" si="18"/>
        <v>1</v>
      </c>
      <c r="AP13" s="13" t="str">
        <f t="shared" si="19"/>
        <v/>
      </c>
      <c r="AQ13" s="63" t="str">
        <f t="shared" si="20"/>
        <v/>
      </c>
      <c r="AR13" s="78" t="str">
        <f ca="1">IFERROR(IF(COUNTIF(AQ$5:AQ13,AQ13)=1,SUM(OFFSET(INDIRECT("'Points attribués'!"&amp;ADDRESS(MATCH(AQ13,'Points attribués'!$A$2:$A$15,0)+2,2)),0,0,COUNTIF(AQ$5:AQ$40,AQ13),1))/COUNTIF(AQ$5:AQ$40,AQ13),INDIRECT(ADDRESS(MATCH(AQ13,AQ$5:AQ13,0)+ROW(AR$4),COLUMN(AR$4)))),"0")</f>
        <v>0</v>
      </c>
      <c r="AS13" s="64" t="s">
        <v>27</v>
      </c>
      <c r="AT13" s="71"/>
      <c r="AU13" s="70" t="str">
        <f t="shared" si="21"/>
        <v/>
      </c>
      <c r="AV13" s="88" t="str">
        <f ca="1">IFERROR(IF(COUNTIF(AU$5:AU13,AU13)=1,SUM(OFFSET(INDIRECT("'Points attribués'!"&amp;ADDRESS(MATCH(AU13,'Points attribués'!$A$2:$A$15,0)+2,5)),0,0,COUNTIF(AU$5:AU$40,AU13),1))/COUNTIF(AU$5:AU$40,AU13),INDIRECT(ADDRESS(MATCH(AU13,AU$5:AU13,0)+ROW(AV$4),COLUMN(AV$4)))),"0")</f>
        <v>0</v>
      </c>
      <c r="AW13" s="80" t="s">
        <v>27</v>
      </c>
      <c r="AX13" s="86">
        <f t="shared" ca="1" si="22"/>
        <v>0</v>
      </c>
      <c r="AY13" s="11" t="str">
        <f t="shared" ca="1" si="23"/>
        <v/>
      </c>
      <c r="AZ13" s="87" t="str">
        <f ca="1">IFERROR(IF(COUNTIF(AY$5:AY13,AY13)=1,SUM(OFFSET(INDIRECT("'Points attribués'!"&amp;ADDRESS(MATCH(AY13,'Points attribués'!$A$2:$A$15,0)+2,2)),0,0,COUNTIF(AY$5:AY$40,AY13),1))/COUNTIF(AY$5:AY$40,AY13),INDIRECT(ADDRESS(MATCH(AY13,AY$5:AY13,0)+ROW(AZ$4),COLUMN(AZ$4)))),"0")</f>
        <v>0</v>
      </c>
      <c r="BA13" s="10" t="s">
        <v>27</v>
      </c>
    </row>
    <row r="14" spans="1:53" ht="14.45" x14ac:dyDescent="0.35">
      <c r="A14" s="2" t="s">
        <v>65</v>
      </c>
      <c r="B14" s="2" t="s">
        <v>70</v>
      </c>
      <c r="C14" s="2" t="s">
        <v>60</v>
      </c>
      <c r="D14" s="26"/>
      <c r="E14" s="27">
        <f t="shared" si="0"/>
        <v>0</v>
      </c>
      <c r="F14" s="26"/>
      <c r="G14" s="27">
        <f t="shared" si="1"/>
        <v>0</v>
      </c>
      <c r="H14" s="26"/>
      <c r="I14" s="27">
        <f t="shared" si="2"/>
        <v>0</v>
      </c>
      <c r="J14" s="26"/>
      <c r="K14" s="27">
        <f t="shared" si="3"/>
        <v>0</v>
      </c>
      <c r="L14" s="28" t="str">
        <f t="shared" si="4"/>
        <v/>
      </c>
      <c r="M14" s="29" t="str">
        <f t="shared" si="5"/>
        <v/>
      </c>
      <c r="N14" s="74" t="str">
        <f ca="1">IFERROR(IF(COUNTIF(M$5:M14,M14)=1,SUM(OFFSET(INDIRECT("'Points attribués'!"&amp;ADDRESS(MATCH(M14,'Points attribués'!$A$2:$A$15,0)+2,2)),0,0,COUNTIF(M$5:M$40,M14),1))/COUNTIF(M$5:M$40,M14),INDIRECT(ADDRESS(MATCH(M14,M$5:M14,0)+ROW(N$4),COLUMN(N$4)))),"0")</f>
        <v>0</v>
      </c>
      <c r="O14" s="75" t="s">
        <v>27</v>
      </c>
      <c r="P14" s="41"/>
      <c r="Q14" s="39">
        <f t="shared" si="6"/>
        <v>0</v>
      </c>
      <c r="R14" s="41"/>
      <c r="S14" s="39">
        <f t="shared" si="7"/>
        <v>0</v>
      </c>
      <c r="T14" s="41"/>
      <c r="U14" s="39">
        <f t="shared" si="8"/>
        <v>0</v>
      </c>
      <c r="V14" s="41"/>
      <c r="W14" s="39">
        <f t="shared" si="9"/>
        <v>0</v>
      </c>
      <c r="X14" s="38" t="str">
        <f t="shared" si="10"/>
        <v/>
      </c>
      <c r="Y14" s="40" t="str">
        <f t="shared" si="11"/>
        <v/>
      </c>
      <c r="Z14" s="76" t="str">
        <f ca="1">IFERROR(IF(COUNTIF(Y$5:Y14,Y14)=1,SUM(OFFSET(INDIRECT("'Points attribués'!"&amp;ADDRESS(MATCH(Y14,'Points attribués'!$A$2:$A$15,0)+2,2)),0,0,COUNTIF(Y$5:Y$40,Y14),1))/COUNTIF(Y$5:Y$40,Y14),INDIRECT(ADDRESS(MATCH(Y14,Y$5:Y14,0)+ROW(Z$4),COLUMN(Z$4)))),"0")</f>
        <v>0</v>
      </c>
      <c r="AA14" s="42" t="s">
        <v>27</v>
      </c>
      <c r="AB14" s="49"/>
      <c r="AC14" s="50">
        <f t="shared" si="12"/>
        <v>0</v>
      </c>
      <c r="AD14" s="49"/>
      <c r="AE14" s="52">
        <f t="shared" si="13"/>
        <v>0</v>
      </c>
      <c r="AF14" s="53" t="str">
        <f t="shared" si="14"/>
        <v/>
      </c>
      <c r="AG14" s="54" t="str">
        <f t="shared" si="15"/>
        <v/>
      </c>
      <c r="AH14" s="85" t="str">
        <f ca="1">IFERROR(IF(COUNTIF(AG$5:AG14,AG14)=1,SUM(OFFSET(INDIRECT("'Points attribués'!"&amp;ADDRESS(MATCH(AG14,'Points attribués'!$A$2:$A$15,0)+2,2)),0,0,COUNTIF(AG$5:AG$40,AG14),1))/COUNTIF(AG$5:AG$40,AG14),INDIRECT(ADDRESS(MATCH(AG14,AG$5:AG14,0)+ROW(AH$4),COLUMN(AH$4)))),"0")</f>
        <v>0</v>
      </c>
      <c r="AI14" s="55" t="s">
        <v>27</v>
      </c>
      <c r="AJ14" s="59"/>
      <c r="AK14" s="12">
        <f t="shared" si="16"/>
        <v>10</v>
      </c>
      <c r="AL14" s="60">
        <f t="shared" si="17"/>
        <v>1</v>
      </c>
      <c r="AM14" s="61"/>
      <c r="AN14" s="61"/>
      <c r="AO14" s="62">
        <f t="shared" si="18"/>
        <v>1</v>
      </c>
      <c r="AP14" s="13" t="str">
        <f t="shared" si="19"/>
        <v/>
      </c>
      <c r="AQ14" s="63" t="str">
        <f t="shared" si="20"/>
        <v/>
      </c>
      <c r="AR14" s="78" t="str">
        <f ca="1">IFERROR(IF(COUNTIF(AQ$5:AQ14,AQ14)=1,SUM(OFFSET(INDIRECT("'Points attribués'!"&amp;ADDRESS(MATCH(AQ14,'Points attribués'!$A$2:$A$15,0)+2,2)),0,0,COUNTIF(AQ$5:AQ$40,AQ14),1))/COUNTIF(AQ$5:AQ$40,AQ14),INDIRECT(ADDRESS(MATCH(AQ14,AQ$5:AQ14,0)+ROW(AR$4),COLUMN(AR$4)))),"0")</f>
        <v>0</v>
      </c>
      <c r="AS14" s="64" t="s">
        <v>27</v>
      </c>
      <c r="AT14" s="71"/>
      <c r="AU14" s="70" t="str">
        <f t="shared" si="21"/>
        <v/>
      </c>
      <c r="AV14" s="88" t="str">
        <f ca="1">IFERROR(IF(COUNTIF(AU$5:AU14,AU14)=1,SUM(OFFSET(INDIRECT("'Points attribués'!"&amp;ADDRESS(MATCH(AU14,'Points attribués'!$A$2:$A$15,0)+2,5)),0,0,COUNTIF(AU$5:AU$40,AU14),1))/COUNTIF(AU$5:AU$40,AU14),INDIRECT(ADDRESS(MATCH(AU14,AU$5:AU14,0)+ROW(AV$4),COLUMN(AV$4)))),"0")</f>
        <v>0</v>
      </c>
      <c r="AW14" s="80" t="s">
        <v>27</v>
      </c>
      <c r="AX14" s="86">
        <f t="shared" ca="1" si="22"/>
        <v>0</v>
      </c>
      <c r="AY14" s="11" t="str">
        <f t="shared" ca="1" si="23"/>
        <v/>
      </c>
      <c r="AZ14" s="87" t="str">
        <f ca="1">IFERROR(IF(COUNTIF(AY$5:AY14,AY14)=1,SUM(OFFSET(INDIRECT("'Points attribués'!"&amp;ADDRESS(MATCH(AY14,'Points attribués'!$A$2:$A$15,0)+2,2)),0,0,COUNTIF(AY$5:AY$40,AY14),1))/COUNTIF(AY$5:AY$40,AY14),INDIRECT(ADDRESS(MATCH(AY14,AY$5:AY14,0)+ROW(AZ$4),COLUMN(AZ$4)))),"0")</f>
        <v>0</v>
      </c>
      <c r="BA14" s="10" t="s">
        <v>27</v>
      </c>
    </row>
    <row r="15" spans="1:53" ht="14.45" x14ac:dyDescent="0.35">
      <c r="A15" s="2" t="s">
        <v>65</v>
      </c>
      <c r="B15" s="2" t="s">
        <v>73</v>
      </c>
      <c r="C15" s="2" t="s">
        <v>74</v>
      </c>
      <c r="D15" s="26"/>
      <c r="E15" s="27">
        <f t="shared" si="0"/>
        <v>0</v>
      </c>
      <c r="F15" s="26"/>
      <c r="G15" s="27">
        <f t="shared" si="1"/>
        <v>0</v>
      </c>
      <c r="H15" s="26"/>
      <c r="I15" s="27">
        <f t="shared" si="2"/>
        <v>0</v>
      </c>
      <c r="J15" s="26"/>
      <c r="K15" s="27">
        <f t="shared" si="3"/>
        <v>0</v>
      </c>
      <c r="L15" s="28" t="str">
        <f t="shared" si="4"/>
        <v/>
      </c>
      <c r="M15" s="29" t="str">
        <f t="shared" si="5"/>
        <v/>
      </c>
      <c r="N15" s="74" t="str">
        <f ca="1">IFERROR(IF(COUNTIF(M$5:M15,M15)=1,SUM(OFFSET(INDIRECT("'Points attribués'!"&amp;ADDRESS(MATCH(M15,'Points attribués'!$A$2:$A$15,0)+2,2)),0,0,COUNTIF(M$5:M$40,M15),1))/COUNTIF(M$5:M$40,M15),INDIRECT(ADDRESS(MATCH(M15,M$5:M15,0)+ROW(N$4),COLUMN(N$4)))),"0")</f>
        <v>0</v>
      </c>
      <c r="O15" s="75" t="s">
        <v>27</v>
      </c>
      <c r="P15" s="41"/>
      <c r="Q15" s="39">
        <f t="shared" si="6"/>
        <v>0</v>
      </c>
      <c r="R15" s="41"/>
      <c r="S15" s="39">
        <f t="shared" si="7"/>
        <v>0</v>
      </c>
      <c r="T15" s="41"/>
      <c r="U15" s="39">
        <f t="shared" si="8"/>
        <v>0</v>
      </c>
      <c r="V15" s="41"/>
      <c r="W15" s="39">
        <f t="shared" si="9"/>
        <v>0</v>
      </c>
      <c r="X15" s="38" t="str">
        <f t="shared" si="10"/>
        <v/>
      </c>
      <c r="Y15" s="40" t="str">
        <f t="shared" si="11"/>
        <v/>
      </c>
      <c r="Z15" s="76" t="str">
        <f ca="1">IFERROR(IF(COUNTIF(Y$5:Y15,Y15)=1,SUM(OFFSET(INDIRECT("'Points attribués'!"&amp;ADDRESS(MATCH(Y15,'Points attribués'!$A$2:$A$15,0)+2,2)),0,0,COUNTIF(Y$5:Y$40,Y15),1))/COUNTIF(Y$5:Y$40,Y15),INDIRECT(ADDRESS(MATCH(Y15,Y$5:Y15,0)+ROW(Z$4),COLUMN(Z$4)))),"0")</f>
        <v>0</v>
      </c>
      <c r="AA15" s="42" t="s">
        <v>27</v>
      </c>
      <c r="AB15" s="49"/>
      <c r="AC15" s="50">
        <f t="shared" si="12"/>
        <v>0</v>
      </c>
      <c r="AD15" s="49"/>
      <c r="AE15" s="52">
        <f t="shared" si="13"/>
        <v>0</v>
      </c>
      <c r="AF15" s="53" t="str">
        <f t="shared" si="14"/>
        <v/>
      </c>
      <c r="AG15" s="54" t="str">
        <f t="shared" si="15"/>
        <v/>
      </c>
      <c r="AH15" s="85" t="str">
        <f ca="1">IFERROR(IF(COUNTIF(AG$5:AG15,AG15)=1,SUM(OFFSET(INDIRECT("'Points attribués'!"&amp;ADDRESS(MATCH(AG15,'Points attribués'!$A$2:$A$15,0)+2,2)),0,0,COUNTIF(AG$5:AG$40,AG15),1))/COUNTIF(AG$5:AG$40,AG15),INDIRECT(ADDRESS(MATCH(AG15,AG$5:AG15,0)+ROW(AH$4),COLUMN(AH$4)))),"0")</f>
        <v>0</v>
      </c>
      <c r="AI15" s="55" t="s">
        <v>27</v>
      </c>
      <c r="AJ15" s="91"/>
      <c r="AK15" s="12">
        <f t="shared" si="16"/>
        <v>10</v>
      </c>
      <c r="AL15" s="60">
        <f t="shared" si="17"/>
        <v>1</v>
      </c>
      <c r="AM15" s="61"/>
      <c r="AN15" s="61"/>
      <c r="AO15" s="62">
        <f t="shared" si="18"/>
        <v>1</v>
      </c>
      <c r="AP15" s="13" t="str">
        <f t="shared" si="19"/>
        <v/>
      </c>
      <c r="AQ15" s="63" t="str">
        <f t="shared" si="20"/>
        <v/>
      </c>
      <c r="AR15" s="78" t="str">
        <f ca="1">IFERROR(IF(COUNTIF(AQ$5:AQ15,AQ15)=1,SUM(OFFSET(INDIRECT("'Points attribués'!"&amp;ADDRESS(MATCH(AQ15,'Points attribués'!$A$2:$A$15,0)+2,2)),0,0,COUNTIF(AQ$5:AQ$40,AQ15),1))/COUNTIF(AQ$5:AQ$40,AQ15),INDIRECT(ADDRESS(MATCH(AQ15,AQ$5:AQ15,0)+ROW(AR$4),COLUMN(AR$4)))),"0")</f>
        <v>0</v>
      </c>
      <c r="AS15" s="64" t="s">
        <v>27</v>
      </c>
      <c r="AT15" s="71"/>
      <c r="AU15" s="70" t="str">
        <f t="shared" si="21"/>
        <v/>
      </c>
      <c r="AV15" s="88" t="str">
        <f ca="1">IFERROR(IF(COUNTIF(AU$5:AU15,AU15)=1,SUM(OFFSET(INDIRECT("'Points attribués'!"&amp;ADDRESS(MATCH(AU15,'Points attribués'!$A$2:$A$15,0)+2,5)),0,0,COUNTIF(AU$5:AU$40,AU15),1))/COUNTIF(AU$5:AU$40,AU15),INDIRECT(ADDRESS(MATCH(AU15,AU$5:AU15,0)+ROW(AV$4),COLUMN(AV$4)))),"0")</f>
        <v>0</v>
      </c>
      <c r="AW15" s="80" t="s">
        <v>27</v>
      </c>
      <c r="AX15" s="86">
        <f t="shared" ca="1" si="22"/>
        <v>0</v>
      </c>
      <c r="AY15" s="11" t="str">
        <f t="shared" ca="1" si="23"/>
        <v/>
      </c>
      <c r="AZ15" s="87" t="str">
        <f ca="1">IFERROR(IF(COUNTIF(AY$5:AY15,AY15)=1,SUM(OFFSET(INDIRECT("'Points attribués'!"&amp;ADDRESS(MATCH(AY15,'Points attribués'!$A$2:$A$15,0)+2,2)),0,0,COUNTIF(AY$5:AY$40,AY15),1))/COUNTIF(AY$5:AY$40,AY15),INDIRECT(ADDRESS(MATCH(AY15,AY$5:AY15,0)+ROW(AZ$4),COLUMN(AZ$4)))),"0")</f>
        <v>0</v>
      </c>
      <c r="BA15" s="10" t="s">
        <v>27</v>
      </c>
    </row>
    <row r="16" spans="1:53" ht="14.45" x14ac:dyDescent="0.35">
      <c r="A16" s="2" t="s">
        <v>31</v>
      </c>
      <c r="B16" s="2" t="s">
        <v>118</v>
      </c>
      <c r="C16" s="2" t="s">
        <v>76</v>
      </c>
      <c r="D16" s="26"/>
      <c r="E16" s="27">
        <f t="shared" si="0"/>
        <v>0</v>
      </c>
      <c r="F16" s="26"/>
      <c r="G16" s="27">
        <f t="shared" si="1"/>
        <v>0</v>
      </c>
      <c r="H16" s="26"/>
      <c r="I16" s="27">
        <f t="shared" si="2"/>
        <v>0</v>
      </c>
      <c r="J16" s="26"/>
      <c r="K16" s="27">
        <f t="shared" si="3"/>
        <v>0</v>
      </c>
      <c r="L16" s="28" t="str">
        <f t="shared" si="4"/>
        <v/>
      </c>
      <c r="M16" s="29" t="str">
        <f t="shared" si="5"/>
        <v/>
      </c>
      <c r="N16" s="74" t="str">
        <f ca="1">IFERROR(IF(COUNTIF(M$5:M16,M16)=1,SUM(OFFSET(INDIRECT("'Points attribués'!"&amp;ADDRESS(MATCH(M16,'Points attribués'!$A$2:$A$15,0)+2,2)),0,0,COUNTIF(M$5:M$40,M16),1))/COUNTIF(M$5:M$40,M16),INDIRECT(ADDRESS(MATCH(M16,M$5:M16,0)+ROW(N$4),COLUMN(N$4)))),"0")</f>
        <v>0</v>
      </c>
      <c r="O16" s="75" t="s">
        <v>27</v>
      </c>
      <c r="P16" s="41"/>
      <c r="Q16" s="39">
        <f t="shared" si="6"/>
        <v>0</v>
      </c>
      <c r="R16" s="41"/>
      <c r="S16" s="39">
        <f t="shared" si="7"/>
        <v>0</v>
      </c>
      <c r="T16" s="41"/>
      <c r="U16" s="39">
        <f t="shared" si="8"/>
        <v>0</v>
      </c>
      <c r="V16" s="41"/>
      <c r="W16" s="39">
        <f t="shared" si="9"/>
        <v>0</v>
      </c>
      <c r="X16" s="38" t="str">
        <f t="shared" si="10"/>
        <v/>
      </c>
      <c r="Y16" s="40" t="str">
        <f t="shared" si="11"/>
        <v/>
      </c>
      <c r="Z16" s="76" t="str">
        <f ca="1">IFERROR(IF(COUNTIF(Y$5:Y16,Y16)=1,SUM(OFFSET(INDIRECT("'Points attribués'!"&amp;ADDRESS(MATCH(Y16,'Points attribués'!$A$2:$A$15,0)+2,2)),0,0,COUNTIF(Y$5:Y$40,Y16),1))/COUNTIF(Y$5:Y$40,Y16),INDIRECT(ADDRESS(MATCH(Y16,Y$5:Y16,0)+ROW(Z$4),COLUMN(Z$4)))),"0")</f>
        <v>0</v>
      </c>
      <c r="AA16" s="42" t="s">
        <v>27</v>
      </c>
      <c r="AB16" s="49"/>
      <c r="AC16" s="50">
        <f t="shared" si="12"/>
        <v>0</v>
      </c>
      <c r="AD16" s="49"/>
      <c r="AE16" s="52">
        <f t="shared" si="13"/>
        <v>0</v>
      </c>
      <c r="AF16" s="53" t="str">
        <f t="shared" si="14"/>
        <v/>
      </c>
      <c r="AG16" s="54" t="str">
        <f t="shared" si="15"/>
        <v/>
      </c>
      <c r="AH16" s="85" t="str">
        <f ca="1">IFERROR(IF(COUNTIF(AG$5:AG16,AG16)=1,SUM(OFFSET(INDIRECT("'Points attribués'!"&amp;ADDRESS(MATCH(AG16,'Points attribués'!$A$2:$A$15,0)+2,2)),0,0,COUNTIF(AG$5:AG$40,AG16),1))/COUNTIF(AG$5:AG$40,AG16),INDIRECT(ADDRESS(MATCH(AG16,AG$5:AG16,0)+ROW(AH$4),COLUMN(AH$4)))),"0")</f>
        <v>0</v>
      </c>
      <c r="AI16" s="55" t="s">
        <v>27</v>
      </c>
      <c r="AJ16" s="59"/>
      <c r="AK16" s="12">
        <f t="shared" si="16"/>
        <v>10</v>
      </c>
      <c r="AL16" s="60">
        <f t="shared" si="17"/>
        <v>1</v>
      </c>
      <c r="AM16" s="61"/>
      <c r="AN16" s="61"/>
      <c r="AO16" s="62">
        <f t="shared" si="18"/>
        <v>1</v>
      </c>
      <c r="AP16" s="13" t="str">
        <f t="shared" si="19"/>
        <v/>
      </c>
      <c r="AQ16" s="63" t="str">
        <f t="shared" si="20"/>
        <v/>
      </c>
      <c r="AR16" s="78" t="str">
        <f ca="1">IFERROR(IF(COUNTIF(AQ$5:AQ16,AQ16)=1,SUM(OFFSET(INDIRECT("'Points attribués'!"&amp;ADDRESS(MATCH(AQ16,'Points attribués'!$A$2:$A$15,0)+2,2)),0,0,COUNTIF(AQ$5:AQ$40,AQ16),1))/COUNTIF(AQ$5:AQ$40,AQ16),INDIRECT(ADDRESS(MATCH(AQ16,AQ$5:AQ16,0)+ROW(AR$4),COLUMN(AR$4)))),"0")</f>
        <v>0</v>
      </c>
      <c r="AS16" s="64" t="s">
        <v>27</v>
      </c>
      <c r="AT16" s="71"/>
      <c r="AU16" s="70" t="str">
        <f t="shared" si="21"/>
        <v/>
      </c>
      <c r="AV16" s="88" t="str">
        <f ca="1">IFERROR(IF(COUNTIF(AU$5:AU16,AU16)=1,SUM(OFFSET(INDIRECT("'Points attribués'!"&amp;ADDRESS(MATCH(AU16,'Points attribués'!$A$2:$A$15,0)+2,5)),0,0,COUNTIF(AU$5:AU$40,AU16),1))/COUNTIF(AU$5:AU$40,AU16),INDIRECT(ADDRESS(MATCH(AU16,AU$5:AU16,0)+ROW(AV$4),COLUMN(AV$4)))),"0")</f>
        <v>0</v>
      </c>
      <c r="AW16" s="80" t="s">
        <v>27</v>
      </c>
      <c r="AX16" s="86">
        <f t="shared" ca="1" si="22"/>
        <v>0</v>
      </c>
      <c r="AY16" s="11" t="str">
        <f t="shared" ca="1" si="23"/>
        <v/>
      </c>
      <c r="AZ16" s="87" t="str">
        <f ca="1">IFERROR(IF(COUNTIF(AY$5:AY16,AY16)=1,SUM(OFFSET(INDIRECT("'Points attribués'!"&amp;ADDRESS(MATCH(AY16,'Points attribués'!$A$2:$A$15,0)+2,2)),0,0,COUNTIF(AY$5:AY$40,AY16),1))/COUNTIF(AY$5:AY$40,AY16),INDIRECT(ADDRESS(MATCH(AY16,AY$5:AY16,0)+ROW(AZ$4),COLUMN(AZ$4)))),"0")</f>
        <v>0</v>
      </c>
      <c r="BA16" s="10" t="s">
        <v>27</v>
      </c>
    </row>
    <row r="17" spans="1:53" ht="14.45" x14ac:dyDescent="0.35">
      <c r="A17" s="2" t="s">
        <v>31</v>
      </c>
      <c r="B17" s="2" t="s">
        <v>103</v>
      </c>
      <c r="C17" s="2" t="s">
        <v>104</v>
      </c>
      <c r="D17" s="26"/>
      <c r="E17" s="27">
        <f t="shared" si="0"/>
        <v>0</v>
      </c>
      <c r="F17" s="26"/>
      <c r="G17" s="27">
        <f t="shared" si="1"/>
        <v>0</v>
      </c>
      <c r="H17" s="26"/>
      <c r="I17" s="27">
        <f t="shared" si="2"/>
        <v>0</v>
      </c>
      <c r="J17" s="26"/>
      <c r="K17" s="27">
        <f t="shared" si="3"/>
        <v>0</v>
      </c>
      <c r="L17" s="28" t="str">
        <f t="shared" si="4"/>
        <v/>
      </c>
      <c r="M17" s="29" t="str">
        <f t="shared" si="5"/>
        <v/>
      </c>
      <c r="N17" s="74" t="str">
        <f ca="1">IFERROR(IF(COUNTIF(M$5:M17,M17)=1,SUM(OFFSET(INDIRECT("'Points attribués'!"&amp;ADDRESS(MATCH(M17,'Points attribués'!$A$2:$A$15,0)+2,2)),0,0,COUNTIF(M$5:M$40,M17),1))/COUNTIF(M$5:M$40,M17),INDIRECT(ADDRESS(MATCH(M17,M$5:M17,0)+ROW(N$4),COLUMN(N$4)))),"0")</f>
        <v>0</v>
      </c>
      <c r="O17" s="75" t="s">
        <v>27</v>
      </c>
      <c r="P17" s="41"/>
      <c r="Q17" s="39">
        <f t="shared" si="6"/>
        <v>0</v>
      </c>
      <c r="R17" s="41"/>
      <c r="S17" s="39">
        <f t="shared" si="7"/>
        <v>0</v>
      </c>
      <c r="T17" s="41"/>
      <c r="U17" s="39">
        <f t="shared" si="8"/>
        <v>0</v>
      </c>
      <c r="V17" s="41"/>
      <c r="W17" s="39">
        <f t="shared" si="9"/>
        <v>0</v>
      </c>
      <c r="X17" s="38" t="str">
        <f t="shared" si="10"/>
        <v/>
      </c>
      <c r="Y17" s="40" t="str">
        <f t="shared" si="11"/>
        <v/>
      </c>
      <c r="Z17" s="76" t="str">
        <f ca="1">IFERROR(IF(COUNTIF(Y$5:Y17,Y17)=1,SUM(OFFSET(INDIRECT("'Points attribués'!"&amp;ADDRESS(MATCH(Y17,'Points attribués'!$A$2:$A$15,0)+2,2)),0,0,COUNTIF(Y$5:Y$40,Y17),1))/COUNTIF(Y$5:Y$40,Y17),INDIRECT(ADDRESS(MATCH(Y17,Y$5:Y17,0)+ROW(Z$4),COLUMN(Z$4)))),"0")</f>
        <v>0</v>
      </c>
      <c r="AA17" s="42" t="s">
        <v>27</v>
      </c>
      <c r="AB17" s="49"/>
      <c r="AC17" s="50">
        <f t="shared" si="12"/>
        <v>0</v>
      </c>
      <c r="AD17" s="49"/>
      <c r="AE17" s="52">
        <f t="shared" si="13"/>
        <v>0</v>
      </c>
      <c r="AF17" s="53" t="str">
        <f t="shared" si="14"/>
        <v/>
      </c>
      <c r="AG17" s="54" t="str">
        <f t="shared" si="15"/>
        <v/>
      </c>
      <c r="AH17" s="85" t="str">
        <f ca="1">IFERROR(IF(COUNTIF(AG$5:AG17,AG17)=1,SUM(OFFSET(INDIRECT("'Points attribués'!"&amp;ADDRESS(MATCH(AG17,'Points attribués'!$A$2:$A$15,0)+2,2)),0,0,COUNTIF(AG$5:AG$40,AG17),1))/COUNTIF(AG$5:AG$40,AG17),INDIRECT(ADDRESS(MATCH(AG17,AG$5:AG17,0)+ROW(AH$4),COLUMN(AH$4)))),"0")</f>
        <v>0</v>
      </c>
      <c r="AI17" s="55" t="s">
        <v>27</v>
      </c>
      <c r="AJ17" s="59"/>
      <c r="AK17" s="12">
        <f t="shared" si="16"/>
        <v>10</v>
      </c>
      <c r="AL17" s="60">
        <f t="shared" si="17"/>
        <v>1</v>
      </c>
      <c r="AM17" s="61"/>
      <c r="AN17" s="61"/>
      <c r="AO17" s="62">
        <f t="shared" si="18"/>
        <v>1</v>
      </c>
      <c r="AP17" s="13" t="str">
        <f t="shared" si="19"/>
        <v/>
      </c>
      <c r="AQ17" s="63" t="str">
        <f t="shared" si="20"/>
        <v/>
      </c>
      <c r="AR17" s="78" t="str">
        <f ca="1">IFERROR(IF(COUNTIF(AQ$5:AQ17,AQ17)=1,SUM(OFFSET(INDIRECT("'Points attribués'!"&amp;ADDRESS(MATCH(AQ17,'Points attribués'!$A$2:$A$15,0)+2,2)),0,0,COUNTIF(AQ$5:AQ$40,AQ17),1))/COUNTIF(AQ$5:AQ$40,AQ17),INDIRECT(ADDRESS(MATCH(AQ17,AQ$5:AQ17,0)+ROW(AR$4),COLUMN(AR$4)))),"0")</f>
        <v>0</v>
      </c>
      <c r="AS17" s="64" t="s">
        <v>27</v>
      </c>
      <c r="AT17" s="71"/>
      <c r="AU17" s="70" t="str">
        <f t="shared" si="21"/>
        <v/>
      </c>
      <c r="AV17" s="88" t="str">
        <f ca="1">IFERROR(IF(COUNTIF(AU$5:AU17,AU17)=1,SUM(OFFSET(INDIRECT("'Points attribués'!"&amp;ADDRESS(MATCH(AU17,'Points attribués'!$A$2:$A$15,0)+2,5)),0,0,COUNTIF(AU$5:AU$40,AU17),1))/COUNTIF(AU$5:AU$40,AU17),INDIRECT(ADDRESS(MATCH(AU17,AU$5:AU17,0)+ROW(AV$4),COLUMN(AV$4)))),"0")</f>
        <v>0</v>
      </c>
      <c r="AW17" s="80" t="s">
        <v>27</v>
      </c>
      <c r="AX17" s="86">
        <f t="shared" ca="1" si="22"/>
        <v>0</v>
      </c>
      <c r="AY17" s="11" t="str">
        <f t="shared" ca="1" si="23"/>
        <v/>
      </c>
      <c r="AZ17" s="87" t="str">
        <f ca="1">IFERROR(IF(COUNTIF(AY$5:AY17,AY17)=1,SUM(OFFSET(INDIRECT("'Points attribués'!"&amp;ADDRESS(MATCH(AY17,'Points attribués'!$A$2:$A$15,0)+2,2)),0,0,COUNTIF(AY$5:AY$40,AY17),1))/COUNTIF(AY$5:AY$40,AY17),INDIRECT(ADDRESS(MATCH(AY17,AY$5:AY17,0)+ROW(AZ$4),COLUMN(AZ$4)))),"0")</f>
        <v>0</v>
      </c>
      <c r="BA17" s="10" t="s">
        <v>27</v>
      </c>
    </row>
    <row r="18" spans="1:53" ht="14.45" x14ac:dyDescent="0.35">
      <c r="A18" s="2" t="s">
        <v>31</v>
      </c>
      <c r="B18" s="2" t="s">
        <v>113</v>
      </c>
      <c r="C18" s="2" t="s">
        <v>114</v>
      </c>
      <c r="D18" s="26"/>
      <c r="E18" s="27">
        <f t="shared" si="0"/>
        <v>0</v>
      </c>
      <c r="F18" s="26"/>
      <c r="G18" s="27">
        <f t="shared" si="1"/>
        <v>0</v>
      </c>
      <c r="H18" s="26"/>
      <c r="I18" s="27">
        <f t="shared" si="2"/>
        <v>0</v>
      </c>
      <c r="J18" s="26"/>
      <c r="K18" s="27">
        <f t="shared" si="3"/>
        <v>0</v>
      </c>
      <c r="L18" s="28" t="str">
        <f t="shared" si="4"/>
        <v/>
      </c>
      <c r="M18" s="29" t="str">
        <f t="shared" si="5"/>
        <v/>
      </c>
      <c r="N18" s="74" t="str">
        <f ca="1">IFERROR(IF(COUNTIF(M$5:M18,M18)=1,SUM(OFFSET(INDIRECT("'Points attribués'!"&amp;ADDRESS(MATCH(M18,'Points attribués'!$A$2:$A$15,0)+2,2)),0,0,COUNTIF(M$5:M$40,M18),1))/COUNTIF(M$5:M$40,M18),INDIRECT(ADDRESS(MATCH(M18,M$5:M18,0)+ROW(N$4),COLUMN(N$4)))),"0")</f>
        <v>0</v>
      </c>
      <c r="O18" s="75" t="s">
        <v>27</v>
      </c>
      <c r="P18" s="41"/>
      <c r="Q18" s="39">
        <f t="shared" si="6"/>
        <v>0</v>
      </c>
      <c r="R18" s="41"/>
      <c r="S18" s="39">
        <f t="shared" si="7"/>
        <v>0</v>
      </c>
      <c r="T18" s="41"/>
      <c r="U18" s="39">
        <f t="shared" si="8"/>
        <v>0</v>
      </c>
      <c r="V18" s="41"/>
      <c r="W18" s="39">
        <f t="shared" si="9"/>
        <v>0</v>
      </c>
      <c r="X18" s="38" t="str">
        <f t="shared" si="10"/>
        <v/>
      </c>
      <c r="Y18" s="40" t="str">
        <f t="shared" si="11"/>
        <v/>
      </c>
      <c r="Z18" s="76" t="str">
        <f ca="1">IFERROR(IF(COUNTIF(Y$5:Y18,Y18)=1,SUM(OFFSET(INDIRECT("'Points attribués'!"&amp;ADDRESS(MATCH(Y18,'Points attribués'!$A$2:$A$15,0)+2,2)),0,0,COUNTIF(Y$5:Y$40,Y18),1))/COUNTIF(Y$5:Y$40,Y18),INDIRECT(ADDRESS(MATCH(Y18,Y$5:Y18,0)+ROW(Z$4),COLUMN(Z$4)))),"0")</f>
        <v>0</v>
      </c>
      <c r="AA18" s="42" t="s">
        <v>27</v>
      </c>
      <c r="AB18" s="49"/>
      <c r="AC18" s="50">
        <f t="shared" si="12"/>
        <v>0</v>
      </c>
      <c r="AD18" s="49"/>
      <c r="AE18" s="52">
        <f t="shared" si="13"/>
        <v>0</v>
      </c>
      <c r="AF18" s="53" t="str">
        <f t="shared" si="14"/>
        <v/>
      </c>
      <c r="AG18" s="54" t="str">
        <f t="shared" si="15"/>
        <v/>
      </c>
      <c r="AH18" s="85" t="str">
        <f ca="1">IFERROR(IF(COUNTIF(AG$5:AG18,AG18)=1,SUM(OFFSET(INDIRECT("'Points attribués'!"&amp;ADDRESS(MATCH(AG18,'Points attribués'!$A$2:$A$15,0)+2,2)),0,0,COUNTIF(AG$5:AG$40,AG18),1))/COUNTIF(AG$5:AG$40,AG18),INDIRECT(ADDRESS(MATCH(AG18,AG$5:AG18,0)+ROW(AH$4),COLUMN(AH$4)))),"0")</f>
        <v>0</v>
      </c>
      <c r="AI18" s="55" t="s">
        <v>27</v>
      </c>
      <c r="AJ18" s="59"/>
      <c r="AK18" s="12">
        <f t="shared" si="16"/>
        <v>10</v>
      </c>
      <c r="AL18" s="60">
        <f t="shared" si="17"/>
        <v>1</v>
      </c>
      <c r="AM18" s="61"/>
      <c r="AN18" s="61"/>
      <c r="AO18" s="62">
        <f t="shared" si="18"/>
        <v>1</v>
      </c>
      <c r="AP18" s="13" t="str">
        <f t="shared" si="19"/>
        <v/>
      </c>
      <c r="AQ18" s="63" t="str">
        <f t="shared" si="20"/>
        <v/>
      </c>
      <c r="AR18" s="78" t="str">
        <f ca="1">IFERROR(IF(COUNTIF(AQ$5:AQ18,AQ18)=1,SUM(OFFSET(INDIRECT("'Points attribués'!"&amp;ADDRESS(MATCH(AQ18,'Points attribués'!$A$2:$A$15,0)+2,2)),0,0,COUNTIF(AQ$5:AQ$40,AQ18),1))/COUNTIF(AQ$5:AQ$40,AQ18),INDIRECT(ADDRESS(MATCH(AQ18,AQ$5:AQ18,0)+ROW(AR$4),COLUMN(AR$4)))),"0")</f>
        <v>0</v>
      </c>
      <c r="AS18" s="64" t="s">
        <v>27</v>
      </c>
      <c r="AT18" s="71"/>
      <c r="AU18" s="70" t="str">
        <f t="shared" si="21"/>
        <v/>
      </c>
      <c r="AV18" s="88" t="str">
        <f ca="1">IFERROR(IF(COUNTIF(AU$5:AU18,AU18)=1,SUM(OFFSET(INDIRECT("'Points attribués'!"&amp;ADDRESS(MATCH(AU18,'Points attribués'!$A$2:$A$15,0)+2,5)),0,0,COUNTIF(AU$5:AU$40,AU18),1))/COUNTIF(AU$5:AU$40,AU18),INDIRECT(ADDRESS(MATCH(AU18,AU$5:AU18,0)+ROW(AV$4),COLUMN(AV$4)))),"0")</f>
        <v>0</v>
      </c>
      <c r="AW18" s="80" t="s">
        <v>27</v>
      </c>
      <c r="AX18" s="86">
        <f t="shared" ca="1" si="22"/>
        <v>0</v>
      </c>
      <c r="AY18" s="11" t="str">
        <f t="shared" ca="1" si="23"/>
        <v/>
      </c>
      <c r="AZ18" s="87" t="str">
        <f ca="1">IFERROR(IF(COUNTIF(AY$5:AY18,AY18)=1,SUM(OFFSET(INDIRECT("'Points attribués'!"&amp;ADDRESS(MATCH(AY18,'Points attribués'!$A$2:$A$15,0)+2,2)),0,0,COUNTIF(AY$5:AY$40,AY18),1))/COUNTIF(AY$5:AY$40,AY18),INDIRECT(ADDRESS(MATCH(AY18,AY$5:AY18,0)+ROW(AZ$4),COLUMN(AZ$4)))),"0")</f>
        <v>0</v>
      </c>
      <c r="BA18" s="10" t="s">
        <v>27</v>
      </c>
    </row>
    <row r="19" spans="1:53" ht="14.45" x14ac:dyDescent="0.35">
      <c r="A19" s="2" t="s">
        <v>65</v>
      </c>
      <c r="B19" s="2" t="s">
        <v>105</v>
      </c>
      <c r="C19" s="2" t="s">
        <v>106</v>
      </c>
      <c r="D19" s="26"/>
      <c r="E19" s="27">
        <f t="shared" si="0"/>
        <v>0</v>
      </c>
      <c r="F19" s="26"/>
      <c r="G19" s="27">
        <f t="shared" si="1"/>
        <v>0</v>
      </c>
      <c r="H19" s="26"/>
      <c r="I19" s="27">
        <f t="shared" si="2"/>
        <v>0</v>
      </c>
      <c r="J19" s="26"/>
      <c r="K19" s="27">
        <f t="shared" si="3"/>
        <v>0</v>
      </c>
      <c r="L19" s="28" t="str">
        <f t="shared" si="4"/>
        <v/>
      </c>
      <c r="M19" s="29" t="str">
        <f t="shared" si="5"/>
        <v/>
      </c>
      <c r="N19" s="74" t="str">
        <f ca="1">IFERROR(IF(COUNTIF(M$5:M19,M19)=1,SUM(OFFSET(INDIRECT("'Points attribués'!"&amp;ADDRESS(MATCH(M19,'Points attribués'!$A$2:$A$15,0)+2,2)),0,0,COUNTIF(M$5:M$40,M19),1))/COUNTIF(M$5:M$40,M19),INDIRECT(ADDRESS(MATCH(M19,M$5:M19,0)+ROW(N$4),COLUMN(N$4)))),"0")</f>
        <v>0</v>
      </c>
      <c r="O19" s="75" t="s">
        <v>27</v>
      </c>
      <c r="P19" s="41"/>
      <c r="Q19" s="39">
        <f t="shared" si="6"/>
        <v>0</v>
      </c>
      <c r="R19" s="41"/>
      <c r="S19" s="39">
        <f t="shared" si="7"/>
        <v>0</v>
      </c>
      <c r="T19" s="41"/>
      <c r="U19" s="39">
        <f t="shared" si="8"/>
        <v>0</v>
      </c>
      <c r="V19" s="41"/>
      <c r="W19" s="39">
        <f t="shared" si="9"/>
        <v>0</v>
      </c>
      <c r="X19" s="38" t="str">
        <f t="shared" si="10"/>
        <v/>
      </c>
      <c r="Y19" s="40" t="str">
        <f t="shared" si="11"/>
        <v/>
      </c>
      <c r="Z19" s="76" t="str">
        <f ca="1">IFERROR(IF(COUNTIF(Y$5:Y19,Y19)=1,SUM(OFFSET(INDIRECT("'Points attribués'!"&amp;ADDRESS(MATCH(Y19,'Points attribués'!$A$2:$A$15,0)+2,2)),0,0,COUNTIF(Y$5:Y$40,Y19),1))/COUNTIF(Y$5:Y$40,Y19),INDIRECT(ADDRESS(MATCH(Y19,Y$5:Y19,0)+ROW(Z$4),COLUMN(Z$4)))),"0")</f>
        <v>0</v>
      </c>
      <c r="AA19" s="42" t="s">
        <v>27</v>
      </c>
      <c r="AB19" s="49"/>
      <c r="AC19" s="50">
        <f t="shared" si="12"/>
        <v>0</v>
      </c>
      <c r="AD19" s="49"/>
      <c r="AE19" s="52">
        <f t="shared" si="13"/>
        <v>0</v>
      </c>
      <c r="AF19" s="53" t="str">
        <f t="shared" si="14"/>
        <v/>
      </c>
      <c r="AG19" s="54" t="str">
        <f t="shared" si="15"/>
        <v/>
      </c>
      <c r="AH19" s="85" t="str">
        <f ca="1">IFERROR(IF(COUNTIF(AG$5:AG19,AG19)=1,SUM(OFFSET(INDIRECT("'Points attribués'!"&amp;ADDRESS(MATCH(AG19,'Points attribués'!$A$2:$A$15,0)+2,2)),0,0,COUNTIF(AG$5:AG$40,AG19),1))/COUNTIF(AG$5:AG$40,AG19),INDIRECT(ADDRESS(MATCH(AG19,AG$5:AG19,0)+ROW(AH$4),COLUMN(AH$4)))),"0")</f>
        <v>0</v>
      </c>
      <c r="AI19" s="55" t="s">
        <v>27</v>
      </c>
      <c r="AJ19" s="59"/>
      <c r="AK19" s="12">
        <f t="shared" si="16"/>
        <v>10</v>
      </c>
      <c r="AL19" s="60">
        <f t="shared" si="17"/>
        <v>1</v>
      </c>
      <c r="AM19" s="61"/>
      <c r="AN19" s="61"/>
      <c r="AO19" s="62">
        <f t="shared" si="18"/>
        <v>1</v>
      </c>
      <c r="AP19" s="13" t="str">
        <f t="shared" si="19"/>
        <v/>
      </c>
      <c r="AQ19" s="63" t="str">
        <f t="shared" si="20"/>
        <v/>
      </c>
      <c r="AR19" s="78" t="str">
        <f ca="1">IFERROR(IF(COUNTIF(AQ$5:AQ19,AQ19)=1,SUM(OFFSET(INDIRECT("'Points attribués'!"&amp;ADDRESS(MATCH(AQ19,'Points attribués'!$A$2:$A$15,0)+2,2)),0,0,COUNTIF(AQ$5:AQ$40,AQ19),1))/COUNTIF(AQ$5:AQ$40,AQ19),INDIRECT(ADDRESS(MATCH(AQ19,AQ$5:AQ19,0)+ROW(AR$4),COLUMN(AR$4)))),"0")</f>
        <v>0</v>
      </c>
      <c r="AS19" s="64" t="s">
        <v>27</v>
      </c>
      <c r="AT19" s="71"/>
      <c r="AU19" s="70" t="str">
        <f t="shared" si="21"/>
        <v/>
      </c>
      <c r="AV19" s="88" t="str">
        <f ca="1">IFERROR(IF(COUNTIF(AU$5:AU19,AU19)=1,SUM(OFFSET(INDIRECT("'Points attribués'!"&amp;ADDRESS(MATCH(AU19,'Points attribués'!$A$2:$A$15,0)+2,5)),0,0,COUNTIF(AU$5:AU$40,AU19),1))/COUNTIF(AU$5:AU$40,AU19),INDIRECT(ADDRESS(MATCH(AU19,AU$5:AU19,0)+ROW(AV$4),COLUMN(AV$4)))),"0")</f>
        <v>0</v>
      </c>
      <c r="AW19" s="80" t="s">
        <v>27</v>
      </c>
      <c r="AX19" s="86">
        <f t="shared" ca="1" si="22"/>
        <v>0</v>
      </c>
      <c r="AY19" s="11" t="str">
        <f t="shared" ca="1" si="23"/>
        <v/>
      </c>
      <c r="AZ19" s="87" t="str">
        <f ca="1">IFERROR(IF(COUNTIF(AY$5:AY19,AY19)=1,SUM(OFFSET(INDIRECT("'Points attribués'!"&amp;ADDRESS(MATCH(AY19,'Points attribués'!$A$2:$A$15,0)+2,2)),0,0,COUNTIF(AY$5:AY$40,AY19),1))/COUNTIF(AY$5:AY$40,AY19),INDIRECT(ADDRESS(MATCH(AY19,AY$5:AY19,0)+ROW(AZ$4),COLUMN(AZ$4)))),"0")</f>
        <v>0</v>
      </c>
      <c r="BA19" s="10" t="s">
        <v>27</v>
      </c>
    </row>
    <row r="20" spans="1:53" ht="14.45" x14ac:dyDescent="0.35">
      <c r="A20" s="2" t="s">
        <v>31</v>
      </c>
      <c r="B20" s="2" t="s">
        <v>107</v>
      </c>
      <c r="C20" s="2" t="s">
        <v>102</v>
      </c>
      <c r="D20" s="26"/>
      <c r="E20" s="27">
        <f t="shared" si="0"/>
        <v>0</v>
      </c>
      <c r="F20" s="26"/>
      <c r="G20" s="27">
        <f t="shared" si="1"/>
        <v>0</v>
      </c>
      <c r="H20" s="26"/>
      <c r="I20" s="27">
        <f t="shared" si="2"/>
        <v>0</v>
      </c>
      <c r="J20" s="26"/>
      <c r="K20" s="27">
        <f t="shared" si="3"/>
        <v>0</v>
      </c>
      <c r="L20" s="28" t="str">
        <f t="shared" si="4"/>
        <v/>
      </c>
      <c r="M20" s="29" t="str">
        <f t="shared" si="5"/>
        <v/>
      </c>
      <c r="N20" s="74" t="str">
        <f ca="1">IFERROR(IF(COUNTIF(M$5:M20,M20)=1,SUM(OFFSET(INDIRECT("'Points attribués'!"&amp;ADDRESS(MATCH(M20,'Points attribués'!$A$2:$A$15,0)+2,2)),0,0,COUNTIF(M$5:M$40,M20),1))/COUNTIF(M$5:M$40,M20),INDIRECT(ADDRESS(MATCH(M20,M$5:M20,0)+ROW(N$4),COLUMN(N$4)))),"0")</f>
        <v>0</v>
      </c>
      <c r="O20" s="75" t="s">
        <v>27</v>
      </c>
      <c r="P20" s="41"/>
      <c r="Q20" s="39">
        <f t="shared" si="6"/>
        <v>0</v>
      </c>
      <c r="R20" s="41"/>
      <c r="S20" s="39">
        <f t="shared" si="7"/>
        <v>0</v>
      </c>
      <c r="T20" s="41"/>
      <c r="U20" s="39">
        <f t="shared" si="8"/>
        <v>0</v>
      </c>
      <c r="V20" s="41"/>
      <c r="W20" s="39">
        <f t="shared" si="9"/>
        <v>0</v>
      </c>
      <c r="X20" s="38" t="str">
        <f t="shared" si="10"/>
        <v/>
      </c>
      <c r="Y20" s="40" t="str">
        <f t="shared" si="11"/>
        <v/>
      </c>
      <c r="Z20" s="76" t="str">
        <f ca="1">IFERROR(IF(COUNTIF(Y$5:Y20,Y20)=1,SUM(OFFSET(INDIRECT("'Points attribués'!"&amp;ADDRESS(MATCH(Y20,'Points attribués'!$A$2:$A$15,0)+2,2)),0,0,COUNTIF(Y$5:Y$40,Y20),1))/COUNTIF(Y$5:Y$40,Y20),INDIRECT(ADDRESS(MATCH(Y20,Y$5:Y20,0)+ROW(Z$4),COLUMN(Z$4)))),"0")</f>
        <v>0</v>
      </c>
      <c r="AA20" s="42" t="s">
        <v>27</v>
      </c>
      <c r="AB20" s="49"/>
      <c r="AC20" s="50">
        <f t="shared" si="12"/>
        <v>0</v>
      </c>
      <c r="AD20" s="49"/>
      <c r="AE20" s="52">
        <f t="shared" si="13"/>
        <v>0</v>
      </c>
      <c r="AF20" s="53" t="str">
        <f t="shared" si="14"/>
        <v/>
      </c>
      <c r="AG20" s="54" t="str">
        <f t="shared" si="15"/>
        <v/>
      </c>
      <c r="AH20" s="85" t="str">
        <f ca="1">IFERROR(IF(COUNTIF(AG$5:AG20,AG20)=1,SUM(OFFSET(INDIRECT("'Points attribués'!"&amp;ADDRESS(MATCH(AG20,'Points attribués'!$A$2:$A$15,0)+2,2)),0,0,COUNTIF(AG$5:AG$40,AG20),1))/COUNTIF(AG$5:AG$40,AG20),INDIRECT(ADDRESS(MATCH(AG20,AG$5:AG20,0)+ROW(AH$4),COLUMN(AH$4)))),"0")</f>
        <v>0</v>
      </c>
      <c r="AI20" s="55" t="s">
        <v>27</v>
      </c>
      <c r="AJ20" s="59"/>
      <c r="AK20" s="12">
        <f t="shared" si="16"/>
        <v>10</v>
      </c>
      <c r="AL20" s="60">
        <f t="shared" si="17"/>
        <v>1</v>
      </c>
      <c r="AM20" s="61"/>
      <c r="AN20" s="61"/>
      <c r="AO20" s="62">
        <f t="shared" si="18"/>
        <v>1</v>
      </c>
      <c r="AP20" s="13" t="str">
        <f t="shared" si="19"/>
        <v/>
      </c>
      <c r="AQ20" s="63" t="str">
        <f t="shared" si="20"/>
        <v/>
      </c>
      <c r="AR20" s="78" t="str">
        <f ca="1">IFERROR(IF(COUNTIF(AQ$5:AQ20,AQ20)=1,SUM(OFFSET(INDIRECT("'Points attribués'!"&amp;ADDRESS(MATCH(AQ20,'Points attribués'!$A$2:$A$15,0)+2,2)),0,0,COUNTIF(AQ$5:AQ$40,AQ20),1))/COUNTIF(AQ$5:AQ$40,AQ20),INDIRECT(ADDRESS(MATCH(AQ20,AQ$5:AQ20,0)+ROW(AR$4),COLUMN(AR$4)))),"0")</f>
        <v>0</v>
      </c>
      <c r="AS20" s="64" t="s">
        <v>27</v>
      </c>
      <c r="AT20" s="71"/>
      <c r="AU20" s="70" t="str">
        <f t="shared" si="21"/>
        <v/>
      </c>
      <c r="AV20" s="88" t="str">
        <f ca="1">IFERROR(IF(COUNTIF(AU$5:AU20,AU20)=1,SUM(OFFSET(INDIRECT("'Points attribués'!"&amp;ADDRESS(MATCH(AU20,'Points attribués'!$A$2:$A$15,0)+2,5)),0,0,COUNTIF(AU$5:AU$40,AU20),1))/COUNTIF(AU$5:AU$40,AU20),INDIRECT(ADDRESS(MATCH(AU20,AU$5:AU20,0)+ROW(AV$4),COLUMN(AV$4)))),"0")</f>
        <v>0</v>
      </c>
      <c r="AW20" s="80" t="s">
        <v>27</v>
      </c>
      <c r="AX20" s="86">
        <f t="shared" ca="1" si="22"/>
        <v>0</v>
      </c>
      <c r="AY20" s="11" t="str">
        <f t="shared" ca="1" si="23"/>
        <v/>
      </c>
      <c r="AZ20" s="87" t="str">
        <f ca="1">IFERROR(IF(COUNTIF(AY$5:AY20,AY20)=1,SUM(OFFSET(INDIRECT("'Points attribués'!"&amp;ADDRESS(MATCH(AY20,'Points attribués'!$A$2:$A$15,0)+2,2)),0,0,COUNTIF(AY$5:AY$40,AY20),1))/COUNTIF(AY$5:AY$40,AY20),INDIRECT(ADDRESS(MATCH(AY20,AY$5:AY20,0)+ROW(AZ$4),COLUMN(AZ$4)))),"0")</f>
        <v>0</v>
      </c>
      <c r="BA20" s="10" t="s">
        <v>27</v>
      </c>
    </row>
    <row r="21" spans="1:53" ht="14.45" x14ac:dyDescent="0.35">
      <c r="A21" s="2" t="s">
        <v>65</v>
      </c>
      <c r="B21" s="2" t="s">
        <v>88</v>
      </c>
      <c r="C21" s="2" t="s">
        <v>38</v>
      </c>
      <c r="D21" s="26"/>
      <c r="E21" s="27">
        <f t="shared" si="0"/>
        <v>0</v>
      </c>
      <c r="F21" s="26"/>
      <c r="G21" s="27">
        <f t="shared" si="1"/>
        <v>0</v>
      </c>
      <c r="H21" s="26"/>
      <c r="I21" s="27">
        <f t="shared" si="2"/>
        <v>0</v>
      </c>
      <c r="J21" s="26"/>
      <c r="K21" s="27">
        <f t="shared" si="3"/>
        <v>0</v>
      </c>
      <c r="L21" s="28" t="str">
        <f t="shared" si="4"/>
        <v/>
      </c>
      <c r="M21" s="29" t="str">
        <f t="shared" si="5"/>
        <v/>
      </c>
      <c r="N21" s="74" t="str">
        <f ca="1">IFERROR(IF(COUNTIF(M$5:M21,M21)=1,SUM(OFFSET(INDIRECT("'Points attribués'!"&amp;ADDRESS(MATCH(M21,'Points attribués'!$A$2:$A$15,0)+2,2)),0,0,COUNTIF(M$5:M$40,M21),1))/COUNTIF(M$5:M$40,M21),INDIRECT(ADDRESS(MATCH(M21,M$5:M21,0)+ROW(N$4),COLUMN(N$4)))),"0")</f>
        <v>0</v>
      </c>
      <c r="O21" s="75" t="s">
        <v>27</v>
      </c>
      <c r="P21" s="41"/>
      <c r="Q21" s="39">
        <f t="shared" si="6"/>
        <v>0</v>
      </c>
      <c r="R21" s="41"/>
      <c r="S21" s="39">
        <f t="shared" si="7"/>
        <v>0</v>
      </c>
      <c r="T21" s="41"/>
      <c r="U21" s="39">
        <f t="shared" si="8"/>
        <v>0</v>
      </c>
      <c r="V21" s="41"/>
      <c r="W21" s="39">
        <f t="shared" si="9"/>
        <v>0</v>
      </c>
      <c r="X21" s="38" t="str">
        <f t="shared" si="10"/>
        <v/>
      </c>
      <c r="Y21" s="40" t="str">
        <f t="shared" si="11"/>
        <v/>
      </c>
      <c r="Z21" s="76" t="str">
        <f ca="1">IFERROR(IF(COUNTIF(Y$5:Y21,Y21)=1,SUM(OFFSET(INDIRECT("'Points attribués'!"&amp;ADDRESS(MATCH(Y21,'Points attribués'!$A$2:$A$15,0)+2,2)),0,0,COUNTIF(Y$5:Y$40,Y21),1))/COUNTIF(Y$5:Y$40,Y21),INDIRECT(ADDRESS(MATCH(Y21,Y$5:Y21,0)+ROW(Z$4),COLUMN(Z$4)))),"0")</f>
        <v>0</v>
      </c>
      <c r="AA21" s="42" t="s">
        <v>27</v>
      </c>
      <c r="AB21" s="49"/>
      <c r="AC21" s="50">
        <f t="shared" si="12"/>
        <v>0</v>
      </c>
      <c r="AD21" s="49"/>
      <c r="AE21" s="52">
        <f t="shared" si="13"/>
        <v>0</v>
      </c>
      <c r="AF21" s="53" t="str">
        <f t="shared" si="14"/>
        <v/>
      </c>
      <c r="AG21" s="54" t="str">
        <f t="shared" si="15"/>
        <v/>
      </c>
      <c r="AH21" s="85" t="str">
        <f ca="1">IFERROR(IF(COUNTIF(AG$5:AG21,AG21)=1,SUM(OFFSET(INDIRECT("'Points attribués'!"&amp;ADDRESS(MATCH(AG21,'Points attribués'!$A$2:$A$15,0)+2,2)),0,0,COUNTIF(AG$5:AG$40,AG21),1))/COUNTIF(AG$5:AG$40,AG21),INDIRECT(ADDRESS(MATCH(AG21,AG$5:AG21,0)+ROW(AH$4),COLUMN(AH$4)))),"0")</f>
        <v>0</v>
      </c>
      <c r="AI21" s="55" t="s">
        <v>27</v>
      </c>
      <c r="AJ21" s="91"/>
      <c r="AK21" s="12">
        <f t="shared" si="16"/>
        <v>10</v>
      </c>
      <c r="AL21" s="60">
        <f t="shared" si="17"/>
        <v>1</v>
      </c>
      <c r="AM21" s="61"/>
      <c r="AN21" s="61"/>
      <c r="AO21" s="62">
        <f t="shared" si="18"/>
        <v>1</v>
      </c>
      <c r="AP21" s="13" t="str">
        <f t="shared" si="19"/>
        <v/>
      </c>
      <c r="AQ21" s="63" t="str">
        <f t="shared" si="20"/>
        <v/>
      </c>
      <c r="AR21" s="78" t="str">
        <f ca="1">IFERROR(IF(COUNTIF(AQ$5:AQ21,AQ21)=1,SUM(OFFSET(INDIRECT("'Points attribués'!"&amp;ADDRESS(MATCH(AQ21,'Points attribués'!$A$2:$A$15,0)+2,2)),0,0,COUNTIF(AQ$5:AQ$40,AQ21),1))/COUNTIF(AQ$5:AQ$40,AQ21),INDIRECT(ADDRESS(MATCH(AQ21,AQ$5:AQ21,0)+ROW(AR$4),COLUMN(AR$4)))),"0")</f>
        <v>0</v>
      </c>
      <c r="AS21" s="64" t="s">
        <v>27</v>
      </c>
      <c r="AT21" s="71"/>
      <c r="AU21" s="70" t="str">
        <f t="shared" si="21"/>
        <v/>
      </c>
      <c r="AV21" s="88" t="str">
        <f ca="1">IFERROR(IF(COUNTIF(AU$5:AU21,AU21)=1,SUM(OFFSET(INDIRECT("'Points attribués'!"&amp;ADDRESS(MATCH(AU21,'Points attribués'!$A$2:$A$15,0)+2,5)),0,0,COUNTIF(AU$5:AU$40,AU21),1))/COUNTIF(AU$5:AU$40,AU21),INDIRECT(ADDRESS(MATCH(AU21,AU$5:AU21,0)+ROW(AV$4),COLUMN(AV$4)))),"0")</f>
        <v>0</v>
      </c>
      <c r="AW21" s="80" t="s">
        <v>27</v>
      </c>
      <c r="AX21" s="86">
        <f t="shared" ca="1" si="22"/>
        <v>0</v>
      </c>
      <c r="AY21" s="11" t="str">
        <f t="shared" ca="1" si="23"/>
        <v/>
      </c>
      <c r="AZ21" s="87" t="str">
        <f ca="1">IFERROR(IF(COUNTIF(AY$5:AY21,AY21)=1,SUM(OFFSET(INDIRECT("'Points attribués'!"&amp;ADDRESS(MATCH(AY21,'Points attribués'!$A$2:$A$15,0)+2,2)),0,0,COUNTIF(AY$5:AY$40,AY21),1))/COUNTIF(AY$5:AY$40,AY21),INDIRECT(ADDRESS(MATCH(AY21,AY$5:AY21,0)+ROW(AZ$4),COLUMN(AZ$4)))),"0")</f>
        <v>0</v>
      </c>
      <c r="BA21" s="10" t="s">
        <v>27</v>
      </c>
    </row>
    <row r="22" spans="1:53" ht="14.45" x14ac:dyDescent="0.35">
      <c r="A22" s="2" t="s">
        <v>65</v>
      </c>
      <c r="B22" s="2" t="s">
        <v>78</v>
      </c>
      <c r="C22" s="2" t="s">
        <v>67</v>
      </c>
      <c r="D22" s="26"/>
      <c r="E22" s="27">
        <f t="shared" si="0"/>
        <v>0</v>
      </c>
      <c r="F22" s="26"/>
      <c r="G22" s="27">
        <f t="shared" si="1"/>
        <v>0</v>
      </c>
      <c r="H22" s="26"/>
      <c r="I22" s="27">
        <f t="shared" si="2"/>
        <v>0</v>
      </c>
      <c r="J22" s="26"/>
      <c r="K22" s="27">
        <f t="shared" si="3"/>
        <v>0</v>
      </c>
      <c r="L22" s="28" t="str">
        <f t="shared" si="4"/>
        <v/>
      </c>
      <c r="M22" s="29" t="str">
        <f t="shared" si="5"/>
        <v/>
      </c>
      <c r="N22" s="74" t="str">
        <f ca="1">IFERROR(IF(COUNTIF(M$5:M22,M22)=1,SUM(OFFSET(INDIRECT("'Points attribués'!"&amp;ADDRESS(MATCH(M22,'Points attribués'!$A$2:$A$15,0)+2,2)),0,0,COUNTIF(M$5:M$40,M22),1))/COUNTIF(M$5:M$40,M22),INDIRECT(ADDRESS(MATCH(M22,M$5:M22,0)+ROW(N$4),COLUMN(N$4)))),"0")</f>
        <v>0</v>
      </c>
      <c r="O22" s="75" t="s">
        <v>27</v>
      </c>
      <c r="P22" s="41"/>
      <c r="Q22" s="39">
        <f t="shared" si="6"/>
        <v>0</v>
      </c>
      <c r="R22" s="41"/>
      <c r="S22" s="39">
        <f t="shared" si="7"/>
        <v>0</v>
      </c>
      <c r="T22" s="41"/>
      <c r="U22" s="39">
        <f t="shared" si="8"/>
        <v>0</v>
      </c>
      <c r="V22" s="41"/>
      <c r="W22" s="39">
        <f t="shared" si="9"/>
        <v>0</v>
      </c>
      <c r="X22" s="38" t="str">
        <f t="shared" si="10"/>
        <v/>
      </c>
      <c r="Y22" s="40" t="str">
        <f t="shared" si="11"/>
        <v/>
      </c>
      <c r="Z22" s="76" t="str">
        <f ca="1">IFERROR(IF(COUNTIF(Y$5:Y22,Y22)=1,SUM(OFFSET(INDIRECT("'Points attribués'!"&amp;ADDRESS(MATCH(Y22,'Points attribués'!$A$2:$A$15,0)+2,2)),0,0,COUNTIF(Y$5:Y$40,Y22),1))/COUNTIF(Y$5:Y$40,Y22),INDIRECT(ADDRESS(MATCH(Y22,Y$5:Y22,0)+ROW(Z$4),COLUMN(Z$4)))),"0")</f>
        <v>0</v>
      </c>
      <c r="AA22" s="42" t="s">
        <v>27</v>
      </c>
      <c r="AB22" s="49"/>
      <c r="AC22" s="50">
        <f t="shared" si="12"/>
        <v>0</v>
      </c>
      <c r="AD22" s="49"/>
      <c r="AE22" s="52">
        <f t="shared" si="13"/>
        <v>0</v>
      </c>
      <c r="AF22" s="53" t="str">
        <f t="shared" si="14"/>
        <v/>
      </c>
      <c r="AG22" s="54" t="str">
        <f t="shared" si="15"/>
        <v/>
      </c>
      <c r="AH22" s="85" t="str">
        <f ca="1">IFERROR(IF(COUNTIF(AG$5:AG22,AG22)=1,SUM(OFFSET(INDIRECT("'Points attribués'!"&amp;ADDRESS(MATCH(AG22,'Points attribués'!$A$2:$A$15,0)+2,2)),0,0,COUNTIF(AG$5:AG$40,AG22),1))/COUNTIF(AG$5:AG$40,AG22),INDIRECT(ADDRESS(MATCH(AG22,AG$5:AG22,0)+ROW(AH$4),COLUMN(AH$4)))),"0")</f>
        <v>0</v>
      </c>
      <c r="AI22" s="55" t="s">
        <v>27</v>
      </c>
      <c r="AJ22" s="59"/>
      <c r="AK22" s="12">
        <f t="shared" si="16"/>
        <v>10</v>
      </c>
      <c r="AL22" s="60">
        <f t="shared" si="17"/>
        <v>1</v>
      </c>
      <c r="AM22" s="61"/>
      <c r="AN22" s="61"/>
      <c r="AO22" s="62">
        <f t="shared" si="18"/>
        <v>1</v>
      </c>
      <c r="AP22" s="13" t="str">
        <f t="shared" si="19"/>
        <v/>
      </c>
      <c r="AQ22" s="63" t="str">
        <f t="shared" si="20"/>
        <v/>
      </c>
      <c r="AR22" s="78" t="str">
        <f ca="1">IFERROR(IF(COUNTIF(AQ$5:AQ22,AQ22)=1,SUM(OFFSET(INDIRECT("'Points attribués'!"&amp;ADDRESS(MATCH(AQ22,'Points attribués'!$A$2:$A$15,0)+2,2)),0,0,COUNTIF(AQ$5:AQ$40,AQ22),1))/COUNTIF(AQ$5:AQ$40,AQ22),INDIRECT(ADDRESS(MATCH(AQ22,AQ$5:AQ22,0)+ROW(AR$4),COLUMN(AR$4)))),"0")</f>
        <v>0</v>
      </c>
      <c r="AS22" s="64" t="s">
        <v>27</v>
      </c>
      <c r="AT22" s="71"/>
      <c r="AU22" s="70" t="str">
        <f t="shared" si="21"/>
        <v/>
      </c>
      <c r="AV22" s="88" t="str">
        <f ca="1">IFERROR(IF(COUNTIF(AU$5:AU22,AU22)=1,SUM(OFFSET(INDIRECT("'Points attribués'!"&amp;ADDRESS(MATCH(AU22,'Points attribués'!$A$2:$A$15,0)+2,5)),0,0,COUNTIF(AU$5:AU$40,AU22),1))/COUNTIF(AU$5:AU$40,AU22),INDIRECT(ADDRESS(MATCH(AU22,AU$5:AU22,0)+ROW(AV$4),COLUMN(AV$4)))),"0")</f>
        <v>0</v>
      </c>
      <c r="AW22" s="80" t="s">
        <v>27</v>
      </c>
      <c r="AX22" s="86">
        <f t="shared" ca="1" si="22"/>
        <v>0</v>
      </c>
      <c r="AY22" s="11" t="str">
        <f t="shared" ca="1" si="23"/>
        <v/>
      </c>
      <c r="AZ22" s="87" t="str">
        <f ca="1">IFERROR(IF(COUNTIF(AY$5:AY22,AY22)=1,SUM(OFFSET(INDIRECT("'Points attribués'!"&amp;ADDRESS(MATCH(AY22,'Points attribués'!$A$2:$A$15,0)+2,2)),0,0,COUNTIF(AY$5:AY$40,AY22),1))/COUNTIF(AY$5:AY$40,AY22),INDIRECT(ADDRESS(MATCH(AY22,AY$5:AY22,0)+ROW(AZ$4),COLUMN(AZ$4)))),"0")</f>
        <v>0</v>
      </c>
      <c r="BA22" s="10" t="s">
        <v>27</v>
      </c>
    </row>
    <row r="23" spans="1:53" ht="14.45" x14ac:dyDescent="0.35">
      <c r="A23" s="2" t="s">
        <v>31</v>
      </c>
      <c r="B23" s="2" t="s">
        <v>119</v>
      </c>
      <c r="C23" s="2" t="s">
        <v>90</v>
      </c>
      <c r="D23" s="26"/>
      <c r="E23" s="27">
        <f t="shared" si="0"/>
        <v>0</v>
      </c>
      <c r="F23" s="26"/>
      <c r="G23" s="27">
        <f t="shared" si="1"/>
        <v>0</v>
      </c>
      <c r="H23" s="26"/>
      <c r="I23" s="27">
        <f t="shared" si="2"/>
        <v>0</v>
      </c>
      <c r="J23" s="26"/>
      <c r="K23" s="27">
        <f t="shared" si="3"/>
        <v>0</v>
      </c>
      <c r="L23" s="28" t="str">
        <f t="shared" si="4"/>
        <v/>
      </c>
      <c r="M23" s="29" t="str">
        <f t="shared" si="5"/>
        <v/>
      </c>
      <c r="N23" s="74" t="str">
        <f ca="1">IFERROR(IF(COUNTIF(M$5:M23,M23)=1,SUM(OFFSET(INDIRECT("'Points attribués'!"&amp;ADDRESS(MATCH(M23,'Points attribués'!$A$2:$A$15,0)+2,2)),0,0,COUNTIF(M$5:M$40,M23),1))/COUNTIF(M$5:M$40,M23),INDIRECT(ADDRESS(MATCH(M23,M$5:M23,0)+ROW(N$4),COLUMN(N$4)))),"0")</f>
        <v>0</v>
      </c>
      <c r="O23" s="75" t="s">
        <v>27</v>
      </c>
      <c r="P23" s="41"/>
      <c r="Q23" s="39">
        <f t="shared" si="6"/>
        <v>0</v>
      </c>
      <c r="R23" s="41"/>
      <c r="S23" s="39">
        <f t="shared" si="7"/>
        <v>0</v>
      </c>
      <c r="T23" s="41"/>
      <c r="U23" s="39">
        <f t="shared" si="8"/>
        <v>0</v>
      </c>
      <c r="V23" s="41"/>
      <c r="W23" s="39">
        <f t="shared" si="9"/>
        <v>0</v>
      </c>
      <c r="X23" s="38" t="str">
        <f t="shared" si="10"/>
        <v/>
      </c>
      <c r="Y23" s="40" t="str">
        <f t="shared" si="11"/>
        <v/>
      </c>
      <c r="Z23" s="76" t="str">
        <f ca="1">IFERROR(IF(COUNTIF(Y$5:Y23,Y23)=1,SUM(OFFSET(INDIRECT("'Points attribués'!"&amp;ADDRESS(MATCH(Y23,'Points attribués'!$A$2:$A$15,0)+2,2)),0,0,COUNTIF(Y$5:Y$40,Y23),1))/COUNTIF(Y$5:Y$40,Y23),INDIRECT(ADDRESS(MATCH(Y23,Y$5:Y23,0)+ROW(Z$4),COLUMN(Z$4)))),"0")</f>
        <v>0</v>
      </c>
      <c r="AA23" s="42" t="s">
        <v>27</v>
      </c>
      <c r="AB23" s="49"/>
      <c r="AC23" s="50">
        <f t="shared" si="12"/>
        <v>0</v>
      </c>
      <c r="AD23" s="49"/>
      <c r="AE23" s="52">
        <f t="shared" si="13"/>
        <v>0</v>
      </c>
      <c r="AF23" s="53" t="str">
        <f t="shared" si="14"/>
        <v/>
      </c>
      <c r="AG23" s="54" t="str">
        <f t="shared" si="15"/>
        <v/>
      </c>
      <c r="AH23" s="85" t="str">
        <f ca="1">IFERROR(IF(COUNTIF(AG$5:AG23,AG23)=1,SUM(OFFSET(INDIRECT("'Points attribués'!"&amp;ADDRESS(MATCH(AG23,'Points attribués'!$A$2:$A$15,0)+2,2)),0,0,COUNTIF(AG$5:AG$40,AG23),1))/COUNTIF(AG$5:AG$40,AG23),INDIRECT(ADDRESS(MATCH(AG23,AG$5:AG23,0)+ROW(AH$4),COLUMN(AH$4)))),"0")</f>
        <v>0</v>
      </c>
      <c r="AI23" s="55" t="s">
        <v>27</v>
      </c>
      <c r="AJ23" s="59"/>
      <c r="AK23" s="12">
        <f t="shared" si="16"/>
        <v>10</v>
      </c>
      <c r="AL23" s="60">
        <f t="shared" si="17"/>
        <v>1</v>
      </c>
      <c r="AM23" s="61"/>
      <c r="AN23" s="61"/>
      <c r="AO23" s="62">
        <f t="shared" si="18"/>
        <v>1</v>
      </c>
      <c r="AP23" s="13" t="str">
        <f t="shared" si="19"/>
        <v/>
      </c>
      <c r="AQ23" s="63" t="str">
        <f t="shared" si="20"/>
        <v/>
      </c>
      <c r="AR23" s="78" t="str">
        <f ca="1">IFERROR(IF(COUNTIF(AQ$5:AQ23,AQ23)=1,SUM(OFFSET(INDIRECT("'Points attribués'!"&amp;ADDRESS(MATCH(AQ23,'Points attribués'!$A$2:$A$15,0)+2,2)),0,0,COUNTIF(AQ$5:AQ$40,AQ23),1))/COUNTIF(AQ$5:AQ$40,AQ23),INDIRECT(ADDRESS(MATCH(AQ23,AQ$5:AQ23,0)+ROW(AR$4),COLUMN(AR$4)))),"0")</f>
        <v>0</v>
      </c>
      <c r="AS23" s="64" t="s">
        <v>27</v>
      </c>
      <c r="AT23" s="71"/>
      <c r="AU23" s="70" t="str">
        <f t="shared" si="21"/>
        <v/>
      </c>
      <c r="AV23" s="88" t="str">
        <f ca="1">IFERROR(IF(COUNTIF(AU$5:AU23,AU23)=1,SUM(OFFSET(INDIRECT("'Points attribués'!"&amp;ADDRESS(MATCH(AU23,'Points attribués'!$A$2:$A$15,0)+2,5)),0,0,COUNTIF(AU$5:AU$40,AU23),1))/COUNTIF(AU$5:AU$40,AU23),INDIRECT(ADDRESS(MATCH(AU23,AU$5:AU23,0)+ROW(AV$4),COLUMN(AV$4)))),"0")</f>
        <v>0</v>
      </c>
      <c r="AW23" s="80" t="s">
        <v>27</v>
      </c>
      <c r="AX23" s="86">
        <f t="shared" ca="1" si="22"/>
        <v>0</v>
      </c>
      <c r="AY23" s="11" t="str">
        <f t="shared" ca="1" si="23"/>
        <v/>
      </c>
      <c r="AZ23" s="87" t="str">
        <f ca="1">IFERROR(IF(COUNTIF(AY$5:AY23,AY23)=1,SUM(OFFSET(INDIRECT("'Points attribués'!"&amp;ADDRESS(MATCH(AY23,'Points attribués'!$A$2:$A$15,0)+2,2)),0,0,COUNTIF(AY$5:AY$40,AY23),1))/COUNTIF(AY$5:AY$40,AY23),INDIRECT(ADDRESS(MATCH(AY23,AY$5:AY23,0)+ROW(AZ$4),COLUMN(AZ$4)))),"0")</f>
        <v>0</v>
      </c>
      <c r="BA23" s="10" t="s">
        <v>27</v>
      </c>
    </row>
    <row r="24" spans="1:53" ht="14.45" x14ac:dyDescent="0.35">
      <c r="A24" s="2" t="s">
        <v>65</v>
      </c>
      <c r="B24" s="2" t="s">
        <v>82</v>
      </c>
      <c r="C24" s="2" t="s">
        <v>83</v>
      </c>
      <c r="D24" s="26"/>
      <c r="E24" s="27">
        <f t="shared" si="0"/>
        <v>0</v>
      </c>
      <c r="F24" s="26"/>
      <c r="G24" s="27">
        <f t="shared" si="1"/>
        <v>0</v>
      </c>
      <c r="H24" s="26"/>
      <c r="I24" s="27">
        <f t="shared" si="2"/>
        <v>0</v>
      </c>
      <c r="J24" s="26"/>
      <c r="K24" s="27">
        <f t="shared" si="3"/>
        <v>0</v>
      </c>
      <c r="L24" s="28" t="str">
        <f t="shared" si="4"/>
        <v/>
      </c>
      <c r="M24" s="29" t="str">
        <f t="shared" si="5"/>
        <v/>
      </c>
      <c r="N24" s="74" t="str">
        <f ca="1">IFERROR(IF(COUNTIF(M$5:M24,M24)=1,SUM(OFFSET(INDIRECT("'Points attribués'!"&amp;ADDRESS(MATCH(M24,'Points attribués'!$A$2:$A$15,0)+2,2)),0,0,COUNTIF(M$5:M$40,M24),1))/COUNTIF(M$5:M$40,M24),INDIRECT(ADDRESS(MATCH(M24,M$5:M24,0)+ROW(N$4),COLUMN(N$4)))),"0")</f>
        <v>0</v>
      </c>
      <c r="O24" s="75" t="s">
        <v>27</v>
      </c>
      <c r="P24" s="41"/>
      <c r="Q24" s="39">
        <f t="shared" si="6"/>
        <v>0</v>
      </c>
      <c r="R24" s="41"/>
      <c r="S24" s="39">
        <f t="shared" si="7"/>
        <v>0</v>
      </c>
      <c r="T24" s="41"/>
      <c r="U24" s="39">
        <f t="shared" si="8"/>
        <v>0</v>
      </c>
      <c r="V24" s="41"/>
      <c r="W24" s="39">
        <f t="shared" si="9"/>
        <v>0</v>
      </c>
      <c r="X24" s="38" t="str">
        <f t="shared" si="10"/>
        <v/>
      </c>
      <c r="Y24" s="40" t="str">
        <f t="shared" si="11"/>
        <v/>
      </c>
      <c r="Z24" s="76" t="str">
        <f ca="1">IFERROR(IF(COUNTIF(Y$5:Y24,Y24)=1,SUM(OFFSET(INDIRECT("'Points attribués'!"&amp;ADDRESS(MATCH(Y24,'Points attribués'!$A$2:$A$15,0)+2,2)),0,0,COUNTIF(Y$5:Y$40,Y24),1))/COUNTIF(Y$5:Y$40,Y24),INDIRECT(ADDRESS(MATCH(Y24,Y$5:Y24,0)+ROW(Z$4),COLUMN(Z$4)))),"0")</f>
        <v>0</v>
      </c>
      <c r="AA24" s="42" t="s">
        <v>27</v>
      </c>
      <c r="AB24" s="49"/>
      <c r="AC24" s="50">
        <f t="shared" si="12"/>
        <v>0</v>
      </c>
      <c r="AD24" s="49"/>
      <c r="AE24" s="52">
        <f t="shared" si="13"/>
        <v>0</v>
      </c>
      <c r="AF24" s="53" t="str">
        <f t="shared" si="14"/>
        <v/>
      </c>
      <c r="AG24" s="54" t="str">
        <f t="shared" si="15"/>
        <v/>
      </c>
      <c r="AH24" s="85" t="str">
        <f ca="1">IFERROR(IF(COUNTIF(AG$5:AG24,AG24)=1,SUM(OFFSET(INDIRECT("'Points attribués'!"&amp;ADDRESS(MATCH(AG24,'Points attribués'!$A$2:$A$15,0)+2,2)),0,0,COUNTIF(AG$5:AG$40,AG24),1))/COUNTIF(AG$5:AG$40,AG24),INDIRECT(ADDRESS(MATCH(AG24,AG$5:AG24,0)+ROW(AH$4),COLUMN(AH$4)))),"0")</f>
        <v>0</v>
      </c>
      <c r="AI24" s="55" t="s">
        <v>27</v>
      </c>
      <c r="AJ24" s="65"/>
      <c r="AK24" s="12">
        <f t="shared" si="16"/>
        <v>10</v>
      </c>
      <c r="AL24" s="60">
        <f t="shared" si="17"/>
        <v>1</v>
      </c>
      <c r="AM24" s="61"/>
      <c r="AN24" s="61"/>
      <c r="AO24" s="62">
        <f t="shared" si="18"/>
        <v>1</v>
      </c>
      <c r="AP24" s="13" t="str">
        <f t="shared" si="19"/>
        <v/>
      </c>
      <c r="AQ24" s="63" t="str">
        <f t="shared" si="20"/>
        <v/>
      </c>
      <c r="AR24" s="78" t="str">
        <f ca="1">IFERROR(IF(COUNTIF(AQ$5:AQ24,AQ24)=1,SUM(OFFSET(INDIRECT("'Points attribués'!"&amp;ADDRESS(MATCH(AQ24,'Points attribués'!$A$2:$A$15,0)+2,2)),0,0,COUNTIF(AQ$5:AQ$40,AQ24),1))/COUNTIF(AQ$5:AQ$40,AQ24),INDIRECT(ADDRESS(MATCH(AQ24,AQ$5:AQ24,0)+ROW(AR$4),COLUMN(AR$4)))),"0")</f>
        <v>0</v>
      </c>
      <c r="AS24" s="64" t="s">
        <v>27</v>
      </c>
      <c r="AT24" s="71"/>
      <c r="AU24" s="70" t="str">
        <f t="shared" si="21"/>
        <v/>
      </c>
      <c r="AV24" s="88" t="str">
        <f ca="1">IFERROR(IF(COUNTIF(AU$5:AU24,AU24)=1,SUM(OFFSET(INDIRECT("'Points attribués'!"&amp;ADDRESS(MATCH(AU24,'Points attribués'!$A$2:$A$15,0)+2,5)),0,0,COUNTIF(AU$5:AU$40,AU24),1))/COUNTIF(AU$5:AU$40,AU24),INDIRECT(ADDRESS(MATCH(AU24,AU$5:AU24,0)+ROW(AV$4),COLUMN(AV$4)))),"0")</f>
        <v>0</v>
      </c>
      <c r="AW24" s="80" t="s">
        <v>27</v>
      </c>
      <c r="AX24" s="86">
        <f t="shared" ca="1" si="22"/>
        <v>0</v>
      </c>
      <c r="AY24" s="11" t="str">
        <f t="shared" ca="1" si="23"/>
        <v/>
      </c>
      <c r="AZ24" s="87" t="str">
        <f ca="1">IFERROR(IF(COUNTIF(AY$5:AY24,AY24)=1,SUM(OFFSET(INDIRECT("'Points attribués'!"&amp;ADDRESS(MATCH(AY24,'Points attribués'!$A$2:$A$15,0)+2,2)),0,0,COUNTIF(AY$5:AY$40,AY24),1))/COUNTIF(AY$5:AY$40,AY24),INDIRECT(ADDRESS(MATCH(AY24,AY$5:AY24,0)+ROW(AZ$4),COLUMN(AZ$4)))),"0")</f>
        <v>0</v>
      </c>
      <c r="BA24" s="10" t="s">
        <v>27</v>
      </c>
    </row>
    <row r="25" spans="1:53" x14ac:dyDescent="0.25">
      <c r="A25" s="2" t="s">
        <v>31</v>
      </c>
      <c r="B25" s="2" t="s">
        <v>108</v>
      </c>
      <c r="C25" s="2" t="s">
        <v>100</v>
      </c>
      <c r="D25" s="26"/>
      <c r="E25" s="27">
        <f t="shared" si="0"/>
        <v>0</v>
      </c>
      <c r="F25" s="26"/>
      <c r="G25" s="27">
        <f t="shared" si="1"/>
        <v>0</v>
      </c>
      <c r="H25" s="26"/>
      <c r="I25" s="27">
        <f t="shared" si="2"/>
        <v>0</v>
      </c>
      <c r="J25" s="26"/>
      <c r="K25" s="27">
        <f t="shared" si="3"/>
        <v>0</v>
      </c>
      <c r="L25" s="28" t="str">
        <f t="shared" si="4"/>
        <v/>
      </c>
      <c r="M25" s="29" t="str">
        <f t="shared" si="5"/>
        <v/>
      </c>
      <c r="N25" s="74" t="str">
        <f ca="1">IFERROR(IF(COUNTIF(M$5:M25,M25)=1,SUM(OFFSET(INDIRECT("'Points attribués'!"&amp;ADDRESS(MATCH(M25,'Points attribués'!$A$2:$A$15,0)+2,2)),0,0,COUNTIF(M$5:M$40,M25),1))/COUNTIF(M$5:M$40,M25),INDIRECT(ADDRESS(MATCH(M25,M$5:M25,0)+ROW(N$4),COLUMN(N$4)))),"0")</f>
        <v>0</v>
      </c>
      <c r="O25" s="75" t="s">
        <v>27</v>
      </c>
      <c r="P25" s="41"/>
      <c r="Q25" s="39">
        <f t="shared" si="6"/>
        <v>0</v>
      </c>
      <c r="R25" s="41"/>
      <c r="S25" s="39">
        <f t="shared" si="7"/>
        <v>0</v>
      </c>
      <c r="T25" s="41"/>
      <c r="U25" s="39">
        <f t="shared" si="8"/>
        <v>0</v>
      </c>
      <c r="V25" s="41"/>
      <c r="W25" s="39">
        <f t="shared" si="9"/>
        <v>0</v>
      </c>
      <c r="X25" s="38" t="str">
        <f t="shared" si="10"/>
        <v/>
      </c>
      <c r="Y25" s="40" t="str">
        <f t="shared" si="11"/>
        <v/>
      </c>
      <c r="Z25" s="76" t="str">
        <f ca="1">IFERROR(IF(COUNTIF(Y$5:Y25,Y25)=1,SUM(OFFSET(INDIRECT("'Points attribués'!"&amp;ADDRESS(MATCH(Y25,'Points attribués'!$A$2:$A$15,0)+2,2)),0,0,COUNTIF(Y$5:Y$40,Y25),1))/COUNTIF(Y$5:Y$40,Y25),INDIRECT(ADDRESS(MATCH(Y25,Y$5:Y25,0)+ROW(Z$4),COLUMN(Z$4)))),"0")</f>
        <v>0</v>
      </c>
      <c r="AA25" s="42" t="s">
        <v>27</v>
      </c>
      <c r="AB25" s="49"/>
      <c r="AC25" s="50">
        <f t="shared" si="12"/>
        <v>0</v>
      </c>
      <c r="AD25" s="49"/>
      <c r="AE25" s="52">
        <f t="shared" si="13"/>
        <v>0</v>
      </c>
      <c r="AF25" s="53" t="str">
        <f t="shared" si="14"/>
        <v/>
      </c>
      <c r="AG25" s="54" t="str">
        <f t="shared" si="15"/>
        <v/>
      </c>
      <c r="AH25" s="85" t="str">
        <f ca="1">IFERROR(IF(COUNTIF(AG$5:AG25,AG25)=1,SUM(OFFSET(INDIRECT("'Points attribués'!"&amp;ADDRESS(MATCH(AG25,'Points attribués'!$A$2:$A$15,0)+2,2)),0,0,COUNTIF(AG$5:AG$40,AG25),1))/COUNTIF(AG$5:AG$40,AG25),INDIRECT(ADDRESS(MATCH(AG25,AG$5:AG25,0)+ROW(AH$4),COLUMN(AH$4)))),"0")</f>
        <v>0</v>
      </c>
      <c r="AI25" s="55" t="s">
        <v>27</v>
      </c>
      <c r="AJ25" s="65"/>
      <c r="AK25" s="12">
        <f t="shared" si="16"/>
        <v>10</v>
      </c>
      <c r="AL25" s="60">
        <f t="shared" si="17"/>
        <v>1</v>
      </c>
      <c r="AM25" s="61"/>
      <c r="AN25" s="61"/>
      <c r="AO25" s="62">
        <f t="shared" si="18"/>
        <v>1</v>
      </c>
      <c r="AP25" s="13" t="str">
        <f t="shared" si="19"/>
        <v/>
      </c>
      <c r="AQ25" s="63" t="str">
        <f t="shared" si="20"/>
        <v/>
      </c>
      <c r="AR25" s="78" t="str">
        <f ca="1">IFERROR(IF(COUNTIF(AQ$5:AQ25,AQ25)=1,SUM(OFFSET(INDIRECT("'Points attribués'!"&amp;ADDRESS(MATCH(AQ25,'Points attribués'!$A$2:$A$15,0)+2,2)),0,0,COUNTIF(AQ$5:AQ$40,AQ25),1))/COUNTIF(AQ$5:AQ$40,AQ25),INDIRECT(ADDRESS(MATCH(AQ25,AQ$5:AQ25,0)+ROW(AR$4),COLUMN(AR$4)))),"0")</f>
        <v>0</v>
      </c>
      <c r="AS25" s="64" t="s">
        <v>27</v>
      </c>
      <c r="AT25" s="71"/>
      <c r="AU25" s="70" t="str">
        <f t="shared" si="21"/>
        <v/>
      </c>
      <c r="AV25" s="88" t="str">
        <f ca="1">IFERROR(IF(COUNTIF(AU$5:AU25,AU25)=1,SUM(OFFSET(INDIRECT("'Points attribués'!"&amp;ADDRESS(MATCH(AU25,'Points attribués'!$A$2:$A$15,0)+2,5)),0,0,COUNTIF(AU$5:AU$40,AU25),1))/COUNTIF(AU$5:AU$40,AU25),INDIRECT(ADDRESS(MATCH(AU25,AU$5:AU25,0)+ROW(AV$4),COLUMN(AV$4)))),"0")</f>
        <v>0</v>
      </c>
      <c r="AW25" s="80" t="s">
        <v>27</v>
      </c>
      <c r="AX25" s="86">
        <f t="shared" ca="1" si="22"/>
        <v>0</v>
      </c>
      <c r="AY25" s="11" t="str">
        <f t="shared" ca="1" si="23"/>
        <v/>
      </c>
      <c r="AZ25" s="87" t="str">
        <f ca="1">IFERROR(IF(COUNTIF(AY$5:AY25,AY25)=1,SUM(OFFSET(INDIRECT("'Points attribués'!"&amp;ADDRESS(MATCH(AY25,'Points attribués'!$A$2:$A$15,0)+2,2)),0,0,COUNTIF(AY$5:AY$40,AY25),1))/COUNTIF(AY$5:AY$40,AY25),INDIRECT(ADDRESS(MATCH(AY25,AY$5:AY25,0)+ROW(AZ$4),COLUMN(AZ$4)))),"0")</f>
        <v>0</v>
      </c>
      <c r="BA25" s="10" t="s">
        <v>27</v>
      </c>
    </row>
    <row r="26" spans="1:53" x14ac:dyDescent="0.25">
      <c r="A26" s="2" t="s">
        <v>65</v>
      </c>
      <c r="B26" s="2" t="s">
        <v>69</v>
      </c>
      <c r="C26" s="2" t="s">
        <v>66</v>
      </c>
      <c r="D26" s="26"/>
      <c r="E26" s="27">
        <f t="shared" si="0"/>
        <v>0</v>
      </c>
      <c r="F26" s="26"/>
      <c r="G26" s="27">
        <f t="shared" si="1"/>
        <v>0</v>
      </c>
      <c r="H26" s="26"/>
      <c r="I26" s="27">
        <f t="shared" si="2"/>
        <v>0</v>
      </c>
      <c r="J26" s="26"/>
      <c r="K26" s="27">
        <f t="shared" si="3"/>
        <v>0</v>
      </c>
      <c r="L26" s="28" t="str">
        <f t="shared" si="4"/>
        <v/>
      </c>
      <c r="M26" s="29" t="str">
        <f t="shared" si="5"/>
        <v/>
      </c>
      <c r="N26" s="74" t="str">
        <f ca="1">IFERROR(IF(COUNTIF(M$5:M26,M26)=1,SUM(OFFSET(INDIRECT("'Points attribués'!"&amp;ADDRESS(MATCH(M26,'Points attribués'!$A$2:$A$15,0)+2,2)),0,0,COUNTIF(M$5:M$40,M26),1))/COUNTIF(M$5:M$40,M26),INDIRECT(ADDRESS(MATCH(M26,M$5:M26,0)+ROW(N$4),COLUMN(N$4)))),"0")</f>
        <v>0</v>
      </c>
      <c r="O26" s="75" t="s">
        <v>27</v>
      </c>
      <c r="P26" s="41"/>
      <c r="Q26" s="39">
        <f t="shared" si="6"/>
        <v>0</v>
      </c>
      <c r="R26" s="41"/>
      <c r="S26" s="39">
        <f t="shared" si="7"/>
        <v>0</v>
      </c>
      <c r="T26" s="41"/>
      <c r="U26" s="39">
        <f t="shared" si="8"/>
        <v>0</v>
      </c>
      <c r="V26" s="41"/>
      <c r="W26" s="39">
        <f t="shared" si="9"/>
        <v>0</v>
      </c>
      <c r="X26" s="38" t="str">
        <f t="shared" si="10"/>
        <v/>
      </c>
      <c r="Y26" s="40" t="str">
        <f t="shared" si="11"/>
        <v/>
      </c>
      <c r="Z26" s="76" t="str">
        <f ca="1">IFERROR(IF(COUNTIF(Y$5:Y26,Y26)=1,SUM(OFFSET(INDIRECT("'Points attribués'!"&amp;ADDRESS(MATCH(Y26,'Points attribués'!$A$2:$A$15,0)+2,2)),0,0,COUNTIF(Y$5:Y$40,Y26),1))/COUNTIF(Y$5:Y$40,Y26),INDIRECT(ADDRESS(MATCH(Y26,Y$5:Y26,0)+ROW(Z$4),COLUMN(Z$4)))),"0")</f>
        <v>0</v>
      </c>
      <c r="AA26" s="42" t="s">
        <v>27</v>
      </c>
      <c r="AB26" s="49"/>
      <c r="AC26" s="50">
        <f t="shared" si="12"/>
        <v>0</v>
      </c>
      <c r="AD26" s="49"/>
      <c r="AE26" s="52">
        <f t="shared" si="13"/>
        <v>0</v>
      </c>
      <c r="AF26" s="53" t="str">
        <f t="shared" si="14"/>
        <v/>
      </c>
      <c r="AG26" s="54" t="str">
        <f t="shared" si="15"/>
        <v/>
      </c>
      <c r="AH26" s="85" t="str">
        <f ca="1">IFERROR(IF(COUNTIF(AG$5:AG26,AG26)=1,SUM(OFFSET(INDIRECT("'Points attribués'!"&amp;ADDRESS(MATCH(AG26,'Points attribués'!$A$2:$A$15,0)+2,2)),0,0,COUNTIF(AG$5:AG$40,AG26),1))/COUNTIF(AG$5:AG$40,AG26),INDIRECT(ADDRESS(MATCH(AG26,AG$5:AG26,0)+ROW(AH$4),COLUMN(AH$4)))),"0")</f>
        <v>0</v>
      </c>
      <c r="AI26" s="55" t="s">
        <v>27</v>
      </c>
      <c r="AJ26" s="65"/>
      <c r="AK26" s="12">
        <f t="shared" si="16"/>
        <v>10</v>
      </c>
      <c r="AL26" s="60">
        <f t="shared" si="17"/>
        <v>1</v>
      </c>
      <c r="AM26" s="61"/>
      <c r="AN26" s="61"/>
      <c r="AO26" s="62">
        <f t="shared" si="18"/>
        <v>1</v>
      </c>
      <c r="AP26" s="13" t="str">
        <f t="shared" si="19"/>
        <v/>
      </c>
      <c r="AQ26" s="63" t="str">
        <f t="shared" si="20"/>
        <v/>
      </c>
      <c r="AR26" s="78" t="str">
        <f ca="1">IFERROR(IF(COUNTIF(AQ$5:AQ26,AQ26)=1,SUM(OFFSET(INDIRECT("'Points attribués'!"&amp;ADDRESS(MATCH(AQ26,'Points attribués'!$A$2:$A$15,0)+2,2)),0,0,COUNTIF(AQ$5:AQ$40,AQ26),1))/COUNTIF(AQ$5:AQ$40,AQ26),INDIRECT(ADDRESS(MATCH(AQ26,AQ$5:AQ26,0)+ROW(AR$4),COLUMN(AR$4)))),"0")</f>
        <v>0</v>
      </c>
      <c r="AS26" s="64" t="s">
        <v>27</v>
      </c>
      <c r="AT26" s="71"/>
      <c r="AU26" s="70" t="str">
        <f t="shared" si="21"/>
        <v/>
      </c>
      <c r="AV26" s="88" t="str">
        <f ca="1">IFERROR(IF(COUNTIF(AU$5:AU26,AU26)=1,SUM(OFFSET(INDIRECT("'Points attribués'!"&amp;ADDRESS(MATCH(AU26,'Points attribués'!$A$2:$A$15,0)+2,5)),0,0,COUNTIF(AU$5:AU$40,AU26),1))/COUNTIF(AU$5:AU$40,AU26),INDIRECT(ADDRESS(MATCH(AU26,AU$5:AU26,0)+ROW(AV$4),COLUMN(AV$4)))),"0")</f>
        <v>0</v>
      </c>
      <c r="AW26" s="80" t="s">
        <v>27</v>
      </c>
      <c r="AX26" s="86">
        <f t="shared" ca="1" si="22"/>
        <v>0</v>
      </c>
      <c r="AY26" s="11" t="str">
        <f t="shared" ca="1" si="23"/>
        <v/>
      </c>
      <c r="AZ26" s="87" t="str">
        <f ca="1">IFERROR(IF(COUNTIF(AY$5:AY26,AY26)=1,SUM(OFFSET(INDIRECT("'Points attribués'!"&amp;ADDRESS(MATCH(AY26,'Points attribués'!$A$2:$A$15,0)+2,2)),0,0,COUNTIF(AY$5:AY$40,AY26),1))/COUNTIF(AY$5:AY$40,AY26),INDIRECT(ADDRESS(MATCH(AY26,AY$5:AY26,0)+ROW(AZ$4),COLUMN(AZ$4)))),"0")</f>
        <v>0</v>
      </c>
      <c r="BA26" s="10" t="s">
        <v>27</v>
      </c>
    </row>
    <row r="27" spans="1:53" x14ac:dyDescent="0.25">
      <c r="A27" s="2" t="s">
        <v>31</v>
      </c>
      <c r="B27" s="2" t="s">
        <v>87</v>
      </c>
      <c r="C27" s="2" t="s">
        <v>43</v>
      </c>
      <c r="D27" s="26"/>
      <c r="E27" s="27">
        <f t="shared" si="0"/>
        <v>0</v>
      </c>
      <c r="F27" s="26"/>
      <c r="G27" s="27">
        <f t="shared" si="1"/>
        <v>0</v>
      </c>
      <c r="H27" s="26"/>
      <c r="I27" s="27">
        <f t="shared" si="2"/>
        <v>0</v>
      </c>
      <c r="J27" s="26"/>
      <c r="K27" s="27">
        <f t="shared" si="3"/>
        <v>0</v>
      </c>
      <c r="L27" s="28" t="str">
        <f t="shared" si="4"/>
        <v/>
      </c>
      <c r="M27" s="29" t="str">
        <f t="shared" si="5"/>
        <v/>
      </c>
      <c r="N27" s="74" t="str">
        <f ca="1">IFERROR(IF(COUNTIF(M$5:M27,M27)=1,SUM(OFFSET(INDIRECT("'Points attribués'!"&amp;ADDRESS(MATCH(M27,'Points attribués'!$A$2:$A$15,0)+2,2)),0,0,COUNTIF(M$5:M$40,M27),1))/COUNTIF(M$5:M$40,M27),INDIRECT(ADDRESS(MATCH(M27,M$5:M27,0)+ROW(N$4),COLUMN(N$4)))),"0")</f>
        <v>0</v>
      </c>
      <c r="O27" s="93" t="s">
        <v>27</v>
      </c>
      <c r="P27" s="41"/>
      <c r="Q27" s="39">
        <f t="shared" si="6"/>
        <v>0</v>
      </c>
      <c r="R27" s="41"/>
      <c r="S27" s="39">
        <f t="shared" si="7"/>
        <v>0</v>
      </c>
      <c r="T27" s="41"/>
      <c r="U27" s="39">
        <f t="shared" si="8"/>
        <v>0</v>
      </c>
      <c r="V27" s="41"/>
      <c r="W27" s="39">
        <f t="shared" si="9"/>
        <v>0</v>
      </c>
      <c r="X27" s="38" t="str">
        <f t="shared" si="10"/>
        <v/>
      </c>
      <c r="Y27" s="40" t="str">
        <f t="shared" si="11"/>
        <v/>
      </c>
      <c r="Z27" s="76" t="str">
        <f ca="1">IFERROR(IF(COUNTIF(Y$5:Y27,Y27)=1,SUM(OFFSET(INDIRECT("'Points attribués'!"&amp;ADDRESS(MATCH(Y27,'Points attribués'!$A$2:$A$15,0)+2,2)),0,0,COUNTIF(Y$5:Y$40,Y27),1))/COUNTIF(Y$5:Y$40,Y27),INDIRECT(ADDRESS(MATCH(Y27,Y$5:Y27,0)+ROW(Z$4),COLUMN(Z$4)))),"0")</f>
        <v>0</v>
      </c>
      <c r="AA27" s="42" t="s">
        <v>27</v>
      </c>
      <c r="AB27" s="49"/>
      <c r="AC27" s="50">
        <f t="shared" si="12"/>
        <v>0</v>
      </c>
      <c r="AD27" s="49"/>
      <c r="AE27" s="52">
        <f t="shared" si="13"/>
        <v>0</v>
      </c>
      <c r="AF27" s="53" t="str">
        <f t="shared" si="14"/>
        <v/>
      </c>
      <c r="AG27" s="54" t="str">
        <f t="shared" si="15"/>
        <v/>
      </c>
      <c r="AH27" s="85" t="str">
        <f ca="1">IFERROR(IF(COUNTIF(AG$5:AG27,AG27)=1,SUM(OFFSET(INDIRECT("'Points attribués'!"&amp;ADDRESS(MATCH(AG27,'Points attribués'!$A$2:$A$15,0)+2,2)),0,0,COUNTIF(AG$5:AG$40,AG27),1))/COUNTIF(AG$5:AG$40,AG27),INDIRECT(ADDRESS(MATCH(AG27,AG$5:AG27,0)+ROW(AH$4),COLUMN(AH$4)))),"0")</f>
        <v>0</v>
      </c>
      <c r="AI27" s="55" t="s">
        <v>27</v>
      </c>
      <c r="AJ27" s="65"/>
      <c r="AK27" s="12">
        <f t="shared" si="16"/>
        <v>10</v>
      </c>
      <c r="AL27" s="60">
        <f t="shared" si="17"/>
        <v>1</v>
      </c>
      <c r="AM27" s="61"/>
      <c r="AN27" s="61"/>
      <c r="AO27" s="62">
        <f t="shared" si="18"/>
        <v>1</v>
      </c>
      <c r="AP27" s="13" t="str">
        <f t="shared" si="19"/>
        <v/>
      </c>
      <c r="AQ27" s="63" t="str">
        <f t="shared" si="20"/>
        <v/>
      </c>
      <c r="AR27" s="78" t="str">
        <f ca="1">IFERROR(IF(COUNTIF(AQ$5:AQ27,AQ27)=1,SUM(OFFSET(INDIRECT("'Points attribués'!"&amp;ADDRESS(MATCH(AQ27,'Points attribués'!$A$2:$A$15,0)+2,2)),0,0,COUNTIF(AQ$5:AQ$40,AQ27),1))/COUNTIF(AQ$5:AQ$40,AQ27),INDIRECT(ADDRESS(MATCH(AQ27,AQ$5:AQ27,0)+ROW(AR$4),COLUMN(AR$4)))),"0")</f>
        <v>0</v>
      </c>
      <c r="AS27" s="64" t="s">
        <v>27</v>
      </c>
      <c r="AT27" s="71"/>
      <c r="AU27" s="70" t="str">
        <f t="shared" si="21"/>
        <v/>
      </c>
      <c r="AV27" s="88" t="str">
        <f ca="1">IFERROR(IF(COUNTIF(AU$5:AU27,AU27)=1,SUM(OFFSET(INDIRECT("'Points attribués'!"&amp;ADDRESS(MATCH(AU27,'Points attribués'!$A$2:$A$15,0)+2,5)),0,0,COUNTIF(AU$5:AU$40,AU27),1))/COUNTIF(AU$5:AU$40,AU27),INDIRECT(ADDRESS(MATCH(AU27,AU$5:AU27,0)+ROW(AV$4),COLUMN(AV$4)))),"0")</f>
        <v>0</v>
      </c>
      <c r="AW27" s="80" t="s">
        <v>27</v>
      </c>
      <c r="AX27" s="86">
        <f t="shared" ca="1" si="22"/>
        <v>0</v>
      </c>
      <c r="AY27" s="11" t="str">
        <f t="shared" ca="1" si="23"/>
        <v/>
      </c>
      <c r="AZ27" s="87" t="str">
        <f ca="1">IFERROR(IF(COUNTIF(AY$5:AY27,AY27)=1,SUM(OFFSET(INDIRECT("'Points attribués'!"&amp;ADDRESS(MATCH(AY27,'Points attribués'!$A$2:$A$15,0)+2,2)),0,0,COUNTIF(AY$5:AY$40,AY27),1))/COUNTIF(AY$5:AY$40,AY27),INDIRECT(ADDRESS(MATCH(AY27,AY$5:AY27,0)+ROW(AZ$4),COLUMN(AZ$4)))),"0")</f>
        <v>0</v>
      </c>
      <c r="BA27" s="10" t="s">
        <v>27</v>
      </c>
    </row>
    <row r="28" spans="1:53" x14ac:dyDescent="0.25">
      <c r="A28" s="2" t="s">
        <v>31</v>
      </c>
      <c r="B28" s="2" t="s">
        <v>116</v>
      </c>
      <c r="C28" s="2" t="s">
        <v>117</v>
      </c>
      <c r="D28" s="26"/>
      <c r="E28" s="27">
        <f t="shared" si="0"/>
        <v>0</v>
      </c>
      <c r="F28" s="26"/>
      <c r="G28" s="27">
        <f t="shared" si="1"/>
        <v>0</v>
      </c>
      <c r="H28" s="26"/>
      <c r="I28" s="27">
        <f t="shared" si="2"/>
        <v>0</v>
      </c>
      <c r="J28" s="26"/>
      <c r="K28" s="27">
        <f t="shared" si="3"/>
        <v>0</v>
      </c>
      <c r="L28" s="28" t="str">
        <f t="shared" si="4"/>
        <v/>
      </c>
      <c r="M28" s="29" t="str">
        <f t="shared" si="5"/>
        <v/>
      </c>
      <c r="N28" s="74" t="str">
        <f ca="1">IFERROR(IF(COUNTIF(M$5:M28,M28)=1,SUM(OFFSET(INDIRECT("'Points attribués'!"&amp;ADDRESS(MATCH(M28,'Points attribués'!$A$2:$A$15,0)+2,2)),0,0,COUNTIF(M$5:M$40,M28),1))/COUNTIF(M$5:M$40,M28),INDIRECT(ADDRESS(MATCH(M28,M$5:M28,0)+ROW(N$4),COLUMN(N$4)))),"0")</f>
        <v>0</v>
      </c>
      <c r="O28" s="75" t="s">
        <v>27</v>
      </c>
      <c r="P28" s="41"/>
      <c r="Q28" s="39">
        <f t="shared" si="6"/>
        <v>0</v>
      </c>
      <c r="R28" s="41"/>
      <c r="S28" s="39">
        <f t="shared" si="7"/>
        <v>0</v>
      </c>
      <c r="T28" s="41"/>
      <c r="U28" s="39">
        <f t="shared" si="8"/>
        <v>0</v>
      </c>
      <c r="V28" s="41"/>
      <c r="W28" s="39">
        <f t="shared" si="9"/>
        <v>0</v>
      </c>
      <c r="X28" s="38" t="str">
        <f t="shared" si="10"/>
        <v/>
      </c>
      <c r="Y28" s="40" t="str">
        <f t="shared" si="11"/>
        <v/>
      </c>
      <c r="Z28" s="76" t="str">
        <f ca="1">IFERROR(IF(COUNTIF(Y$5:Y28,Y28)=1,SUM(OFFSET(INDIRECT("'Points attribués'!"&amp;ADDRESS(MATCH(Y28,'Points attribués'!$A$2:$A$15,0)+2,2)),0,0,COUNTIF(Y$5:Y$40,Y28),1))/COUNTIF(Y$5:Y$40,Y28),INDIRECT(ADDRESS(MATCH(Y28,Y$5:Y28,0)+ROW(Z$4),COLUMN(Z$4)))),"0")</f>
        <v>0</v>
      </c>
      <c r="AA28" s="42" t="s">
        <v>27</v>
      </c>
      <c r="AB28" s="49"/>
      <c r="AC28" s="50">
        <f t="shared" si="12"/>
        <v>0</v>
      </c>
      <c r="AD28" s="49"/>
      <c r="AE28" s="52">
        <f t="shared" si="13"/>
        <v>0</v>
      </c>
      <c r="AF28" s="53" t="str">
        <f t="shared" si="14"/>
        <v/>
      </c>
      <c r="AG28" s="54" t="str">
        <f t="shared" si="15"/>
        <v/>
      </c>
      <c r="AH28" s="85" t="str">
        <f ca="1">IFERROR(IF(COUNTIF(AG$5:AG28,AG28)=1,SUM(OFFSET(INDIRECT("'Points attribués'!"&amp;ADDRESS(MATCH(AG28,'Points attribués'!$A$2:$A$15,0)+2,2)),0,0,COUNTIF(AG$5:AG$40,AG28),1))/COUNTIF(AG$5:AG$40,AG28),INDIRECT(ADDRESS(MATCH(AG28,AG$5:AG28,0)+ROW(AH$4),COLUMN(AH$4)))),"0")</f>
        <v>0</v>
      </c>
      <c r="AI28" s="55" t="s">
        <v>27</v>
      </c>
      <c r="AJ28" s="65"/>
      <c r="AK28" s="12">
        <f t="shared" si="16"/>
        <v>10</v>
      </c>
      <c r="AL28" s="60">
        <f t="shared" si="17"/>
        <v>1</v>
      </c>
      <c r="AM28" s="61"/>
      <c r="AN28" s="61"/>
      <c r="AO28" s="62">
        <f t="shared" si="18"/>
        <v>1</v>
      </c>
      <c r="AP28" s="13" t="str">
        <f t="shared" si="19"/>
        <v/>
      </c>
      <c r="AQ28" s="63" t="str">
        <f t="shared" si="20"/>
        <v/>
      </c>
      <c r="AR28" s="78" t="str">
        <f ca="1">IFERROR(IF(COUNTIF(AQ$5:AQ28,AQ28)=1,SUM(OFFSET(INDIRECT("'Points attribués'!"&amp;ADDRESS(MATCH(AQ28,'Points attribués'!$A$2:$A$15,0)+2,2)),0,0,COUNTIF(AQ$5:AQ$40,AQ28),1))/COUNTIF(AQ$5:AQ$40,AQ28),INDIRECT(ADDRESS(MATCH(AQ28,AQ$5:AQ28,0)+ROW(AR$4),COLUMN(AR$4)))),"0")</f>
        <v>0</v>
      </c>
      <c r="AS28" s="64" t="s">
        <v>27</v>
      </c>
      <c r="AT28" s="71"/>
      <c r="AU28" s="70" t="str">
        <f t="shared" si="21"/>
        <v/>
      </c>
      <c r="AV28" s="88" t="str">
        <f ca="1">IFERROR(IF(COUNTIF(AU$5:AU28,AU28)=1,SUM(OFFSET(INDIRECT("'Points attribués'!"&amp;ADDRESS(MATCH(AU28,'Points attribués'!$A$2:$A$15,0)+2,5)),0,0,COUNTIF(AU$5:AU$40,AU28),1))/COUNTIF(AU$5:AU$40,AU28),INDIRECT(ADDRESS(MATCH(AU28,AU$5:AU28,0)+ROW(AV$4),COLUMN(AV$4)))),"0")</f>
        <v>0</v>
      </c>
      <c r="AW28" s="80" t="s">
        <v>27</v>
      </c>
      <c r="AX28" s="86">
        <f t="shared" ca="1" si="22"/>
        <v>0</v>
      </c>
      <c r="AY28" s="11" t="str">
        <f t="shared" ca="1" si="23"/>
        <v/>
      </c>
      <c r="AZ28" s="87" t="str">
        <f ca="1">IFERROR(IF(COUNTIF(AY$5:AY28,AY28)=1,SUM(OFFSET(INDIRECT("'Points attribués'!"&amp;ADDRESS(MATCH(AY28,'Points attribués'!$A$2:$A$15,0)+2,2)),0,0,COUNTIF(AY$5:AY$40,AY28),1))/COUNTIF(AY$5:AY$40,AY28),INDIRECT(ADDRESS(MATCH(AY28,AY$5:AY28,0)+ROW(AZ$4),COLUMN(AZ$4)))),"0")</f>
        <v>0</v>
      </c>
      <c r="BA28" s="10" t="s">
        <v>27</v>
      </c>
    </row>
    <row r="29" spans="1:53" x14ac:dyDescent="0.25">
      <c r="A29" s="2" t="s">
        <v>31</v>
      </c>
      <c r="B29" s="2" t="s">
        <v>84</v>
      </c>
      <c r="C29" s="2" t="s">
        <v>46</v>
      </c>
      <c r="D29" s="26"/>
      <c r="E29" s="27">
        <f t="shared" si="0"/>
        <v>0</v>
      </c>
      <c r="F29" s="26"/>
      <c r="G29" s="27">
        <f t="shared" si="1"/>
        <v>0</v>
      </c>
      <c r="H29" s="26"/>
      <c r="I29" s="27">
        <f t="shared" si="2"/>
        <v>0</v>
      </c>
      <c r="J29" s="26"/>
      <c r="K29" s="27">
        <f t="shared" si="3"/>
        <v>0</v>
      </c>
      <c r="L29" s="28" t="str">
        <f t="shared" si="4"/>
        <v/>
      </c>
      <c r="M29" s="29" t="str">
        <f t="shared" si="5"/>
        <v/>
      </c>
      <c r="N29" s="74" t="str">
        <f ca="1">IFERROR(IF(COUNTIF(M$5:M29,M29)=1,SUM(OFFSET(INDIRECT("'Points attribués'!"&amp;ADDRESS(MATCH(M29,'Points attribués'!$A$2:$A$15,0)+2,2)),0,0,COUNTIF(M$5:M$40,M29),1))/COUNTIF(M$5:M$40,M29),INDIRECT(ADDRESS(MATCH(M29,M$5:M29,0)+ROW(N$4),COLUMN(N$4)))),"0")</f>
        <v>0</v>
      </c>
      <c r="O29" s="75" t="s">
        <v>27</v>
      </c>
      <c r="P29" s="41"/>
      <c r="Q29" s="39">
        <f t="shared" si="6"/>
        <v>0</v>
      </c>
      <c r="R29" s="41"/>
      <c r="S29" s="39">
        <f t="shared" si="7"/>
        <v>0</v>
      </c>
      <c r="T29" s="41"/>
      <c r="U29" s="39">
        <f t="shared" si="8"/>
        <v>0</v>
      </c>
      <c r="V29" s="41"/>
      <c r="W29" s="39">
        <f t="shared" si="9"/>
        <v>0</v>
      </c>
      <c r="X29" s="38" t="str">
        <f t="shared" si="10"/>
        <v/>
      </c>
      <c r="Y29" s="40" t="str">
        <f t="shared" si="11"/>
        <v/>
      </c>
      <c r="Z29" s="76" t="str">
        <f ca="1">IFERROR(IF(COUNTIF(Y$5:Y29,Y29)=1,SUM(OFFSET(INDIRECT("'Points attribués'!"&amp;ADDRESS(MATCH(Y29,'Points attribués'!$A$2:$A$15,0)+2,2)),0,0,COUNTIF(Y$5:Y$40,Y29),1))/COUNTIF(Y$5:Y$40,Y29),INDIRECT(ADDRESS(MATCH(Y29,Y$5:Y29,0)+ROW(Z$4),COLUMN(Z$4)))),"0")</f>
        <v>0</v>
      </c>
      <c r="AA29" s="42" t="s">
        <v>27</v>
      </c>
      <c r="AB29" s="49"/>
      <c r="AC29" s="50">
        <f t="shared" si="12"/>
        <v>0</v>
      </c>
      <c r="AD29" s="49"/>
      <c r="AE29" s="52">
        <f t="shared" si="13"/>
        <v>0</v>
      </c>
      <c r="AF29" s="53" t="str">
        <f t="shared" si="14"/>
        <v/>
      </c>
      <c r="AG29" s="54" t="str">
        <f t="shared" si="15"/>
        <v/>
      </c>
      <c r="AH29" s="85" t="str">
        <f ca="1">IFERROR(IF(COUNTIF(AG$5:AG29,AG29)=1,SUM(OFFSET(INDIRECT("'Points attribués'!"&amp;ADDRESS(MATCH(AG29,'Points attribués'!$A$2:$A$15,0)+2,2)),0,0,COUNTIF(AG$5:AG$40,AG29),1))/COUNTIF(AG$5:AG$40,AG29),INDIRECT(ADDRESS(MATCH(AG29,AG$5:AG29,0)+ROW(AH$4),COLUMN(AH$4)))),"0")</f>
        <v>0</v>
      </c>
      <c r="AI29" s="55" t="s">
        <v>27</v>
      </c>
      <c r="AJ29" s="65"/>
      <c r="AK29" s="12">
        <f t="shared" si="16"/>
        <v>10</v>
      </c>
      <c r="AL29" s="60">
        <f t="shared" si="17"/>
        <v>1</v>
      </c>
      <c r="AM29" s="61"/>
      <c r="AN29" s="61"/>
      <c r="AO29" s="62">
        <f t="shared" si="18"/>
        <v>1</v>
      </c>
      <c r="AP29" s="13" t="str">
        <f t="shared" si="19"/>
        <v/>
      </c>
      <c r="AQ29" s="63" t="str">
        <f t="shared" si="20"/>
        <v/>
      </c>
      <c r="AR29" s="78" t="str">
        <f ca="1">IFERROR(IF(COUNTIF(AQ$5:AQ29,AQ29)=1,SUM(OFFSET(INDIRECT("'Points attribués'!"&amp;ADDRESS(MATCH(AQ29,'Points attribués'!$A$2:$A$15,0)+2,2)),0,0,COUNTIF(AQ$5:AQ$40,AQ29),1))/COUNTIF(AQ$5:AQ$40,AQ29),INDIRECT(ADDRESS(MATCH(AQ29,AQ$5:AQ29,0)+ROW(AR$4),COLUMN(AR$4)))),"0")</f>
        <v>0</v>
      </c>
      <c r="AS29" s="64" t="s">
        <v>27</v>
      </c>
      <c r="AT29" s="71"/>
      <c r="AU29" s="70" t="str">
        <f t="shared" si="21"/>
        <v/>
      </c>
      <c r="AV29" s="88" t="str">
        <f ca="1">IFERROR(IF(COUNTIF(AU$5:AU29,AU29)=1,SUM(OFFSET(INDIRECT("'Points attribués'!"&amp;ADDRESS(MATCH(AU29,'Points attribués'!$A$2:$A$15,0)+2,5)),0,0,COUNTIF(AU$5:AU$40,AU29),1))/COUNTIF(AU$5:AU$40,AU29),INDIRECT(ADDRESS(MATCH(AU29,AU$5:AU29,0)+ROW(AV$4),COLUMN(AV$4)))),"0")</f>
        <v>0</v>
      </c>
      <c r="AW29" s="80" t="s">
        <v>27</v>
      </c>
      <c r="AX29" s="86">
        <f t="shared" ca="1" si="22"/>
        <v>0</v>
      </c>
      <c r="AY29" s="11" t="str">
        <f t="shared" ca="1" si="23"/>
        <v/>
      </c>
      <c r="AZ29" s="87" t="str">
        <f ca="1">IFERROR(IF(COUNTIF(AY$5:AY29,AY29)=1,SUM(OFFSET(INDIRECT("'Points attribués'!"&amp;ADDRESS(MATCH(AY29,'Points attribués'!$A$2:$A$15,0)+2,2)),0,0,COUNTIF(AY$5:AY$40,AY29),1))/COUNTIF(AY$5:AY$40,AY29),INDIRECT(ADDRESS(MATCH(AY29,AY$5:AY29,0)+ROW(AZ$4),COLUMN(AZ$4)))),"0")</f>
        <v>0</v>
      </c>
      <c r="BA29" s="10" t="s">
        <v>27</v>
      </c>
    </row>
    <row r="30" spans="1:53" x14ac:dyDescent="0.25">
      <c r="A30" s="2"/>
      <c r="B30" s="2"/>
      <c r="C30" s="2"/>
      <c r="AT30" s="71"/>
      <c r="AU30" s="70" t="str">
        <f t="shared" si="21"/>
        <v/>
      </c>
      <c r="AV30" s="88" t="str">
        <f ca="1">IFERROR(IF(COUNTIF(AU$5:AU30,AU30)=1,SUM(OFFSET(INDIRECT("'Points attribués'!"&amp;ADDRESS(MATCH(AU30,'Points attribués'!$A$2:$A$15,0)+2,5)),0,0,COUNTIF(AU$5:AU$40,AU30),1))/COUNTIF(AU$5:AU$40,AU30),INDIRECT(ADDRESS(MATCH(AU30,AU$5:AU30,0)+ROW(AV$4),COLUMN(AV$4)))),"0")</f>
        <v>0</v>
      </c>
      <c r="AW30" s="80" t="s">
        <v>27</v>
      </c>
      <c r="AX30" s="86">
        <f t="shared" ca="1" si="22"/>
        <v>0</v>
      </c>
      <c r="AY30" s="11" t="str">
        <f t="shared" ca="1" si="23"/>
        <v/>
      </c>
      <c r="AZ30" s="87" t="str">
        <f ca="1">IFERROR(IF(COUNTIF(AY$5:AY30,AY30)=1,SUM(OFFSET(INDIRECT("'Points attribués'!"&amp;ADDRESS(MATCH(AY30,'Points attribués'!$A$2:$A$15,0)+2,2)),0,0,COUNTIF(AY$5:AY$40,AY30),1))/COUNTIF(AY$5:AY$40,AY30),INDIRECT(ADDRESS(MATCH(AY30,AY$5:AY30,0)+ROW(AZ$4),COLUMN(AZ$4)))),"0")</f>
        <v>0</v>
      </c>
      <c r="BA30" s="10" t="s">
        <v>27</v>
      </c>
    </row>
    <row r="31" spans="1:53" x14ac:dyDescent="0.25">
      <c r="A31" s="2"/>
      <c r="B31" s="2"/>
      <c r="C31" s="2"/>
      <c r="AT31" s="71">
        <v>105</v>
      </c>
      <c r="AU31" s="70">
        <f t="shared" si="21"/>
        <v>1</v>
      </c>
      <c r="AV31" s="88">
        <f ca="1">IFERROR(IF(COUNTIF(AU$5:AU31,AU31)=1,SUM(OFFSET(INDIRECT("'Points attribués'!"&amp;ADDRESS(MATCH(AU31,'Points attribués'!$A$2:$A$15,0)+2,5)),0,0,COUNTIF(AU$5:AU$40,AU31),1))/COUNTIF(AU$5:AU$40,AU31),INDIRECT(ADDRESS(MATCH(AU31,AU$5:AU31,0)+ROW(AV$4),COLUMN(AV$4)))),"0")</f>
        <v>0</v>
      </c>
      <c r="AW31" s="80" t="s">
        <v>27</v>
      </c>
      <c r="AX31" s="86">
        <f t="shared" ca="1" si="22"/>
        <v>0</v>
      </c>
      <c r="AY31" s="11" t="str">
        <f t="shared" ca="1" si="23"/>
        <v/>
      </c>
      <c r="AZ31" s="87" t="str">
        <f ca="1">IFERROR(IF(COUNTIF(AY$5:AY31,AY31)=1,SUM(OFFSET(INDIRECT("'Points attribués'!"&amp;ADDRESS(MATCH(AY31,'Points attribués'!$A$2:$A$15,0)+2,2)),0,0,COUNTIF(AY$5:AY$40,AY31),1))/COUNTIF(AY$5:AY$40,AY31),INDIRECT(ADDRESS(MATCH(AY31,AY$5:AY31,0)+ROW(AZ$4),COLUMN(AZ$4)))),"0")</f>
        <v>0</v>
      </c>
      <c r="BA31" s="10" t="s">
        <v>27</v>
      </c>
    </row>
    <row r="32" spans="1:53" x14ac:dyDescent="0.25">
      <c r="A32" s="2"/>
      <c r="N32" s="14">
        <f ca="1">N23+N22</f>
        <v>0</v>
      </c>
    </row>
  </sheetData>
  <autoFilter ref="A4:AX13">
    <sortState ref="A5:AX32">
      <sortCondition ref="B4:B13"/>
    </sortState>
  </autoFilter>
  <mergeCells count="24">
    <mergeCell ref="AZ4:BA4"/>
    <mergeCell ref="N4:O4"/>
    <mergeCell ref="Z4:AA4"/>
    <mergeCell ref="AH4:AI4"/>
    <mergeCell ref="AR4:AS4"/>
    <mergeCell ref="AV4:AW4"/>
    <mergeCell ref="AX2:BA2"/>
    <mergeCell ref="A3:C3"/>
    <mergeCell ref="D3:E3"/>
    <mergeCell ref="L3:O3"/>
    <mergeCell ref="X3:AA3"/>
    <mergeCell ref="AB3:AC3"/>
    <mergeCell ref="AD3:AE3"/>
    <mergeCell ref="AF3:AI3"/>
    <mergeCell ref="AJ3:AR3"/>
    <mergeCell ref="AT3:AW3"/>
    <mergeCell ref="AX3:BA3"/>
    <mergeCell ref="A1:AW1"/>
    <mergeCell ref="A2:C2"/>
    <mergeCell ref="D2:O2"/>
    <mergeCell ref="P2:AA2"/>
    <mergeCell ref="AB2:AI2"/>
    <mergeCell ref="AJ2:AS2"/>
    <mergeCell ref="AT2:AW2"/>
  </mergeCells>
  <pageMargins left="0.41" right="0.25" top="0.65" bottom="0.75" header="0.3" footer="0.3"/>
  <pageSetup paperSize="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5"/>
  <sheetViews>
    <sheetView zoomScale="57" zoomScaleNormal="57" workbookViewId="0">
      <selection activeCell="B15" sqref="B15"/>
    </sheetView>
  </sheetViews>
  <sheetFormatPr baseColWidth="10" defaultRowHeight="15" x14ac:dyDescent="0.25"/>
  <cols>
    <col min="2" max="2" width="127" customWidth="1"/>
  </cols>
  <sheetData>
    <row r="1" spans="1:2" ht="45" customHeight="1" x14ac:dyDescent="0.25">
      <c r="A1" s="115" t="s">
        <v>143</v>
      </c>
      <c r="B1" s="114" t="s">
        <v>147</v>
      </c>
    </row>
    <row r="2" spans="1:2" ht="36" x14ac:dyDescent="0.35">
      <c r="A2" s="115">
        <v>1</v>
      </c>
      <c r="B2" s="128" t="s">
        <v>150</v>
      </c>
    </row>
    <row r="3" spans="1:2" ht="36" x14ac:dyDescent="0.35">
      <c r="A3" s="115">
        <v>2</v>
      </c>
      <c r="B3" s="128" t="s">
        <v>151</v>
      </c>
    </row>
    <row r="4" spans="1:2" ht="36" x14ac:dyDescent="0.35">
      <c r="A4" s="115">
        <v>3</v>
      </c>
      <c r="B4" s="128" t="s">
        <v>152</v>
      </c>
    </row>
    <row r="5" spans="1:2" ht="36" x14ac:dyDescent="0.35">
      <c r="A5" s="115">
        <v>4</v>
      </c>
      <c r="B5" s="128" t="s">
        <v>153</v>
      </c>
    </row>
    <row r="6" spans="1:2" ht="36" x14ac:dyDescent="0.35">
      <c r="A6" s="115">
        <v>5</v>
      </c>
      <c r="B6" s="128" t="s">
        <v>154</v>
      </c>
    </row>
    <row r="7" spans="1:2" ht="36" x14ac:dyDescent="0.35">
      <c r="A7" s="115">
        <v>6</v>
      </c>
      <c r="B7" s="128" t="s">
        <v>155</v>
      </c>
    </row>
    <row r="8" spans="1:2" ht="36" x14ac:dyDescent="0.35">
      <c r="A8" s="115">
        <v>7</v>
      </c>
      <c r="B8" s="128" t="s">
        <v>156</v>
      </c>
    </row>
    <row r="9" spans="1:2" ht="36" x14ac:dyDescent="0.35">
      <c r="A9" s="115">
        <v>8</v>
      </c>
      <c r="B9" s="128" t="s">
        <v>157</v>
      </c>
    </row>
    <row r="10" spans="1:2" ht="36" x14ac:dyDescent="0.25">
      <c r="A10" s="115">
        <v>9</v>
      </c>
      <c r="B10" s="128" t="s">
        <v>158</v>
      </c>
    </row>
    <row r="11" spans="1:2" ht="36" x14ac:dyDescent="0.35">
      <c r="A11" s="115">
        <v>10</v>
      </c>
      <c r="B11" s="128" t="s">
        <v>159</v>
      </c>
    </row>
    <row r="12" spans="1:2" ht="36" x14ac:dyDescent="0.35">
      <c r="A12" s="115">
        <v>11</v>
      </c>
      <c r="B12" s="128" t="s">
        <v>160</v>
      </c>
    </row>
    <row r="13" spans="1:2" ht="36" x14ac:dyDescent="0.35">
      <c r="A13" s="115">
        <v>12</v>
      </c>
      <c r="B13" s="128" t="s">
        <v>163</v>
      </c>
    </row>
    <row r="14" spans="1:2" ht="36" x14ac:dyDescent="0.35">
      <c r="A14" s="115">
        <v>13</v>
      </c>
      <c r="B14" s="128" t="s">
        <v>164</v>
      </c>
    </row>
    <row r="15" spans="1:2" ht="36" x14ac:dyDescent="0.35">
      <c r="A15" s="115">
        <v>14</v>
      </c>
      <c r="B15" s="128" t="s">
        <v>165</v>
      </c>
    </row>
  </sheetData>
  <sheetProtection sheet="1" objects="1" scenarios="1" selectLockedCell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zoomScale="75" zoomScaleNormal="75" workbookViewId="0">
      <pane ySplit="2" topLeftCell="A3" activePane="bottomLeft" state="frozen"/>
      <selection pane="bottomLeft" activeCell="E12" sqref="E12"/>
    </sheetView>
  </sheetViews>
  <sheetFormatPr baseColWidth="10" defaultColWidth="11.42578125" defaultRowHeight="15" x14ac:dyDescent="0.25"/>
  <cols>
    <col min="2" max="2" width="30.42578125" customWidth="1"/>
    <col min="3" max="3" width="5" hidden="1" customWidth="1"/>
    <col min="4" max="4" width="23.7109375" customWidth="1"/>
    <col min="5" max="5" width="22.28515625" customWidth="1"/>
    <col min="6" max="6" width="21.85546875" bestFit="1" customWidth="1"/>
    <col min="7" max="7" width="30.42578125" customWidth="1"/>
    <col min="8" max="8" width="18" hidden="1" customWidth="1"/>
    <col min="9" max="9" width="12.5703125" customWidth="1"/>
    <col min="10" max="10" width="11.5703125" customWidth="1"/>
    <col min="11" max="11" width="13.140625" customWidth="1"/>
    <col min="12" max="12" width="12.140625" customWidth="1"/>
  </cols>
  <sheetData>
    <row r="1" spans="1:13" ht="36" x14ac:dyDescent="0.55000000000000004">
      <c r="B1" s="188" t="s">
        <v>161</v>
      </c>
      <c r="C1" s="188"/>
      <c r="D1" s="188"/>
      <c r="E1" s="188"/>
      <c r="F1" s="188"/>
      <c r="G1" s="188"/>
      <c r="H1" s="188"/>
      <c r="I1" s="188"/>
      <c r="J1" s="188"/>
      <c r="K1" s="188"/>
      <c r="L1" s="94"/>
      <c r="M1" s="94"/>
    </row>
    <row r="2" spans="1:13" s="96" customFormat="1" ht="42" x14ac:dyDescent="0.25">
      <c r="B2" s="130" t="s">
        <v>0</v>
      </c>
      <c r="C2" s="130" t="s">
        <v>123</v>
      </c>
      <c r="D2" s="131" t="s">
        <v>121</v>
      </c>
      <c r="E2" s="132" t="s">
        <v>122</v>
      </c>
      <c r="F2" s="133" t="s">
        <v>120</v>
      </c>
      <c r="G2" s="134" t="s">
        <v>148</v>
      </c>
      <c r="H2" s="135" t="s">
        <v>134</v>
      </c>
      <c r="I2" s="135" t="s">
        <v>92</v>
      </c>
      <c r="J2" s="186" t="s">
        <v>146</v>
      </c>
      <c r="K2" s="187"/>
      <c r="L2" s="136" t="s">
        <v>149</v>
      </c>
    </row>
    <row r="3" spans="1:13" s="106" customFormat="1" ht="21" x14ac:dyDescent="0.35">
      <c r="B3" s="101" t="str">
        <f>VLOOKUP(C3,'LISTING EQUIPES'!$A$2:$B$15,2)</f>
        <v>AIX MARSEILLE</v>
      </c>
      <c r="C3" s="122">
        <v>1</v>
      </c>
      <c r="D3" s="123">
        <v>34</v>
      </c>
      <c r="E3" s="124">
        <v>39</v>
      </c>
      <c r="F3" s="125">
        <v>32</v>
      </c>
      <c r="G3" s="102">
        <f>SUM(D3:F3)+L3</f>
        <v>105</v>
      </c>
      <c r="H3" s="103">
        <f t="shared" ref="H3:H16" si="0">IF(G3=0,"",RANK(G3,$G$3:$G$17,1))</f>
        <v>7</v>
      </c>
      <c r="I3" s="103">
        <f t="shared" ref="I3:I16" ca="1" si="1">IF(G3=0,"",RANK(J3,$J$3:$J$17,0))</f>
        <v>5</v>
      </c>
      <c r="J3" s="104">
        <f ca="1">IFERROR(IF(COUNTIF(H$3:H3,H3)=1,SUM(OFFSET(INDIRECT("'Points attribués'!"&amp;ADDRESS(MATCH(H3,'Points attribués'!$A$2:$A$15,0)+2,2)),0,0,COUNTIF(H$3:H$16,H3),1))/COUNTIF(H$3:H$16,H3),INDIRECT(ADDRESS(MATCH(H3,H$3:H3,0)+ROW(J$2),COLUMN(J$2)))),"0")</f>
        <v>14</v>
      </c>
      <c r="K3" s="105" t="s">
        <v>27</v>
      </c>
      <c r="L3" s="137"/>
      <c r="M3" s="96"/>
    </row>
    <row r="4" spans="1:13" s="106" customFormat="1" ht="21" x14ac:dyDescent="0.35">
      <c r="B4" s="101" t="str">
        <f>VLOOKUP(C4,'LISTING EQUIPES'!$A$2:$B$15,2)</f>
        <v>AIX GOLF</v>
      </c>
      <c r="C4" s="122">
        <v>2</v>
      </c>
      <c r="D4" s="126">
        <v>30</v>
      </c>
      <c r="E4" s="124">
        <v>41</v>
      </c>
      <c r="F4" s="125">
        <v>33</v>
      </c>
      <c r="G4" s="102">
        <f t="shared" ref="G4:G16" si="2">SUM(D4:F4)+L4</f>
        <v>104</v>
      </c>
      <c r="H4" s="103">
        <f t="shared" si="0"/>
        <v>6</v>
      </c>
      <c r="I4" s="103">
        <f t="shared" ca="1" si="1"/>
        <v>4</v>
      </c>
      <c r="J4" s="104">
        <f ca="1">IFERROR(IF(COUNTIF(H$3:H4,H4)=1,SUM(OFFSET(INDIRECT("'Points attribués'!"&amp;ADDRESS(MATCH(H4,'Points attribués'!$A$2:$A$15,0)+2,2)),0,0,COUNTIF(H$3:H$16,H4),1))/COUNTIF(H$3:H$16,H4),INDIRECT(ADDRESS(MATCH(H4,H$3:H4,0)+ROW(J$2),COLUMN(J$2)))),"0")</f>
        <v>16</v>
      </c>
      <c r="K4" s="105" t="s">
        <v>27</v>
      </c>
      <c r="L4" s="137"/>
      <c r="M4" s="96"/>
    </row>
    <row r="5" spans="1:13" s="106" customFormat="1" ht="21" x14ac:dyDescent="0.35">
      <c r="B5" s="101" t="str">
        <f>VLOOKUP(C5,'LISTING EQUIPES'!$A$2:$B$15,2)</f>
        <v>BASTIDE SALETTE 1</v>
      </c>
      <c r="C5" s="122">
        <v>3</v>
      </c>
      <c r="D5" s="126">
        <v>35</v>
      </c>
      <c r="E5" s="124">
        <v>35</v>
      </c>
      <c r="F5" s="125">
        <v>39</v>
      </c>
      <c r="G5" s="102">
        <f t="shared" si="2"/>
        <v>109</v>
      </c>
      <c r="H5" s="103">
        <f t="shared" si="0"/>
        <v>9</v>
      </c>
      <c r="I5" s="103">
        <f t="shared" ca="1" si="1"/>
        <v>7</v>
      </c>
      <c r="J5" s="104">
        <f ca="1">IFERROR(IF(COUNTIF(H$3:H5,H5)=1,SUM(OFFSET(INDIRECT("'Points attribués'!"&amp;ADDRESS(MATCH(H5,'Points attribués'!$A$2:$A$15,0)+2,2)),0,0,COUNTIF(H$3:H$16,H5),1))/COUNTIF(H$3:H$16,H5),INDIRECT(ADDRESS(MATCH(H5,H$3:H5,0)+ROW(J$2),COLUMN(J$2)))),"0")</f>
        <v>10</v>
      </c>
      <c r="K5" s="105" t="s">
        <v>27</v>
      </c>
      <c r="L5" s="137"/>
    </row>
    <row r="6" spans="1:13" s="106" customFormat="1" ht="21" x14ac:dyDescent="0.35">
      <c r="B6" s="101" t="str">
        <f>VLOOKUP(C6,'LISTING EQUIPES'!$A$2:$B$15,2)</f>
        <v>ECOLE DE L'AIR</v>
      </c>
      <c r="C6" s="122">
        <v>4</v>
      </c>
      <c r="D6" s="126">
        <v>29</v>
      </c>
      <c r="E6" s="124">
        <v>35</v>
      </c>
      <c r="F6" s="125">
        <v>29</v>
      </c>
      <c r="G6" s="102">
        <f t="shared" si="2"/>
        <v>93</v>
      </c>
      <c r="H6" s="103">
        <f t="shared" si="0"/>
        <v>3</v>
      </c>
      <c r="I6" s="103">
        <f t="shared" ca="1" si="1"/>
        <v>1</v>
      </c>
      <c r="J6" s="104">
        <f ca="1">IFERROR(IF(COUNTIF(H$3:H6,H6)=1,SUM(OFFSET(INDIRECT("'Points attribués'!"&amp;ADDRESS(MATCH(H6,'Points attribués'!$A$2:$A$15,0)+2,2)),0,0,COUNTIF(H$3:H$16,H6),1))/COUNTIF(H$3:H$16,H6),INDIRECT(ADDRESS(MATCH(H6,H$3:H6,0)+ROW(J$2),COLUMN(J$2)))),"0")</f>
        <v>22</v>
      </c>
      <c r="K6" s="105" t="s">
        <v>27</v>
      </c>
      <c r="L6" s="137"/>
    </row>
    <row r="7" spans="1:13" s="106" customFormat="1" ht="21" x14ac:dyDescent="0.35">
      <c r="B7" s="101" t="str">
        <f>VLOOKUP(C7,'LISTING EQUIPES'!$A$2:$B$15,2)</f>
        <v>BASTIDE SALETTE 2</v>
      </c>
      <c r="C7" s="122">
        <v>5</v>
      </c>
      <c r="D7" s="126">
        <v>32</v>
      </c>
      <c r="E7" s="124">
        <v>47</v>
      </c>
      <c r="F7" s="125">
        <v>31</v>
      </c>
      <c r="G7" s="102">
        <f t="shared" si="2"/>
        <v>110</v>
      </c>
      <c r="H7" s="103">
        <f t="shared" si="0"/>
        <v>10</v>
      </c>
      <c r="I7" s="103">
        <f t="shared" ca="1" si="1"/>
        <v>8</v>
      </c>
      <c r="J7" s="104">
        <f ca="1">IFERROR(IF(COUNTIF(H$3:H7,H7)=1,SUM(OFFSET(INDIRECT("'Points attribués'!"&amp;ADDRESS(MATCH(H7,'Points attribués'!$A$2:$A$15,0)+2,2)),0,0,COUNTIF(H$3:H$16,H7),1))/COUNTIF(H$3:H$16,H7),INDIRECT(ADDRESS(MATCH(H7,H$3:H7,0)+ROW(J$2),COLUMN(J$2)))),"0")</f>
        <v>8</v>
      </c>
      <c r="K7" s="105" t="s">
        <v>27</v>
      </c>
      <c r="L7" s="137"/>
    </row>
    <row r="8" spans="1:13" s="106" customFormat="1" ht="21" x14ac:dyDescent="0.35">
      <c r="B8" s="101" t="str">
        <f>VLOOKUP(C8,'LISTING EQUIPES'!$A$2:$B$15,2)</f>
        <v>TRAINING CENTER 1</v>
      </c>
      <c r="C8" s="122">
        <v>6</v>
      </c>
      <c r="D8" s="126">
        <v>37</v>
      </c>
      <c r="E8" s="124">
        <v>41</v>
      </c>
      <c r="F8" s="125">
        <v>39</v>
      </c>
      <c r="G8" s="102">
        <f t="shared" si="2"/>
        <v>117</v>
      </c>
      <c r="H8" s="103">
        <f t="shared" si="0"/>
        <v>12</v>
      </c>
      <c r="I8" s="103">
        <f t="shared" ca="1" si="1"/>
        <v>10</v>
      </c>
      <c r="J8" s="104">
        <f ca="1">IFERROR(IF(COUNTIF(H$3:H8,H8)=1,SUM(OFFSET(INDIRECT("'Points attribués'!"&amp;ADDRESS(MATCH(H8,'Points attribués'!$A$2:$A$15,0)+2,2)),0,0,COUNTIF(H$3:H$16,H8),1))/COUNTIF(H$3:H$16,H8),INDIRECT(ADDRESS(MATCH(H8,H$3:H8,0)+ROW(J$2),COLUMN(J$2)))),"0")</f>
        <v>4</v>
      </c>
      <c r="K8" s="105" t="s">
        <v>27</v>
      </c>
      <c r="L8" s="137"/>
    </row>
    <row r="9" spans="1:13" s="106" customFormat="1" ht="21" x14ac:dyDescent="0.35">
      <c r="B9" s="101" t="str">
        <f>VLOOKUP(C9,'LISTING EQUIPES'!$A$2:$B$15,2)</f>
        <v>PONT ROYAL</v>
      </c>
      <c r="C9" s="122">
        <v>7</v>
      </c>
      <c r="D9" s="126">
        <v>38</v>
      </c>
      <c r="E9" s="124">
        <v>38</v>
      </c>
      <c r="F9" s="125">
        <v>32</v>
      </c>
      <c r="G9" s="102">
        <f t="shared" si="2"/>
        <v>108</v>
      </c>
      <c r="H9" s="103">
        <f t="shared" si="0"/>
        <v>8</v>
      </c>
      <c r="I9" s="103">
        <f t="shared" ca="1" si="1"/>
        <v>6</v>
      </c>
      <c r="J9" s="104">
        <f ca="1">IFERROR(IF(COUNTIF(H$3:H9,H9)=1,SUM(OFFSET(INDIRECT("'Points attribués'!"&amp;ADDRESS(MATCH(H9,'Points attribués'!$A$2:$A$15,0)+2,2)),0,0,COUNTIF(H$3:H$16,H9),1))/COUNTIF(H$3:H$16,H9),INDIRECT(ADDRESS(MATCH(H9,H$3:H9,0)+ROW(J$2),COLUMN(J$2)))),"0")</f>
        <v>12</v>
      </c>
      <c r="K9" s="105" t="s">
        <v>27</v>
      </c>
      <c r="L9" s="137"/>
    </row>
    <row r="10" spans="1:13" s="106" customFormat="1" ht="21" x14ac:dyDescent="0.35">
      <c r="B10" s="101" t="str">
        <f>VLOOKUP(C10,'LISTING EQUIPES'!$A$2:$B$15,2)</f>
        <v>SERVANES</v>
      </c>
      <c r="C10" s="122">
        <v>8</v>
      </c>
      <c r="D10" s="126">
        <v>30</v>
      </c>
      <c r="E10" s="124">
        <v>31</v>
      </c>
      <c r="F10" s="125">
        <v>40</v>
      </c>
      <c r="G10" s="102">
        <f t="shared" si="2"/>
        <v>101</v>
      </c>
      <c r="H10" s="103">
        <f t="shared" si="0"/>
        <v>4</v>
      </c>
      <c r="I10" s="103">
        <f t="shared" ca="1" si="1"/>
        <v>2</v>
      </c>
      <c r="J10" s="104">
        <f ca="1">IFERROR(IF(COUNTIF(H$3:H10,H10)=1,SUM(OFFSET(INDIRECT("'Points attribués'!"&amp;ADDRESS(MATCH(H10,'Points attribués'!$A$2:$A$15,0)+2,2)),0,0,COUNTIF(H$3:H$16,H10),1))/COUNTIF(H$3:H$16,H10),INDIRECT(ADDRESS(MATCH(H10,H$3:H10,0)+ROW(J$2),COLUMN(J$2)))),"0")</f>
        <v>20</v>
      </c>
      <c r="K10" s="105" t="s">
        <v>27</v>
      </c>
      <c r="L10" s="137"/>
    </row>
    <row r="11" spans="1:13" ht="21" x14ac:dyDescent="0.35">
      <c r="A11" s="106"/>
      <c r="B11" s="101" t="str">
        <f>VLOOKUP(C11,'LISTING EQUIPES'!$A$2:$B$15,2)</f>
        <v>CHÂTEAU L ARC</v>
      </c>
      <c r="C11" s="122">
        <v>9</v>
      </c>
      <c r="D11" s="126">
        <v>32</v>
      </c>
      <c r="E11" s="124">
        <v>39</v>
      </c>
      <c r="F11" s="125">
        <v>45</v>
      </c>
      <c r="G11" s="102">
        <f t="shared" si="2"/>
        <v>116</v>
      </c>
      <c r="H11" s="103">
        <f t="shared" si="0"/>
        <v>11</v>
      </c>
      <c r="I11" s="103">
        <f t="shared" ca="1" si="1"/>
        <v>9</v>
      </c>
      <c r="J11" s="104">
        <f ca="1">IFERROR(IF(COUNTIF(H$3:H11,H11)=1,SUM(OFFSET(INDIRECT("'Points attribués'!"&amp;ADDRESS(MATCH(H11,'Points attribués'!$A$2:$A$15,0)+2,2)),0,0,COUNTIF(H$3:H$16,H11),1))/COUNTIF(H$3:H$16,H11),INDIRECT(ADDRESS(MATCH(H11,H$3:H11,0)+ROW(J$2),COLUMN(J$2)))),"0")</f>
        <v>6</v>
      </c>
      <c r="K11" s="105" t="s">
        <v>27</v>
      </c>
      <c r="L11" s="138"/>
    </row>
    <row r="12" spans="1:13" ht="21" x14ac:dyDescent="0.35">
      <c r="A12" s="106"/>
      <c r="B12" s="101" t="str">
        <f>VLOOKUP(C12,'LISTING EQUIPES'!$A$2:$B$15,2)</f>
        <v>MANVILLE</v>
      </c>
      <c r="C12" s="122">
        <v>10</v>
      </c>
      <c r="D12" s="126">
        <v>29</v>
      </c>
      <c r="E12" s="124">
        <v>34</v>
      </c>
      <c r="F12" s="125">
        <v>40</v>
      </c>
      <c r="G12" s="102">
        <f t="shared" si="2"/>
        <v>103</v>
      </c>
      <c r="H12" s="103">
        <f t="shared" si="0"/>
        <v>5</v>
      </c>
      <c r="I12" s="103">
        <f t="shared" ca="1" si="1"/>
        <v>3</v>
      </c>
      <c r="J12" s="104">
        <f ca="1">IFERROR(IF(COUNTIF(H$3:H12,H12)=1,SUM(OFFSET(INDIRECT("'Points attribués'!"&amp;ADDRESS(MATCH(H12,'Points attribués'!$A$2:$A$15,0)+2,2)),0,0,COUNTIF(H$3:H$16,H12),1))/COUNTIF(H$3:H$16,H12),INDIRECT(ADDRESS(MATCH(H12,H$3:H12,0)+ROW(J$2),COLUMN(J$2)))),"0")</f>
        <v>18</v>
      </c>
      <c r="K12" s="105" t="s">
        <v>27</v>
      </c>
      <c r="L12" s="138"/>
    </row>
    <row r="13" spans="1:13" ht="21" x14ac:dyDescent="0.35">
      <c r="A13" s="106"/>
      <c r="B13" s="101" t="str">
        <f>VLOOKUP(C13,'LISTING EQUIPES'!$A$2:$B$15,2)</f>
        <v>TRAINING CENTER 2</v>
      </c>
      <c r="C13" s="122">
        <v>11</v>
      </c>
      <c r="D13" s="126">
        <v>40</v>
      </c>
      <c r="E13" s="124">
        <v>42</v>
      </c>
      <c r="F13" s="125">
        <v>40</v>
      </c>
      <c r="G13" s="102">
        <f t="shared" si="2"/>
        <v>122</v>
      </c>
      <c r="H13" s="103">
        <f t="shared" si="0"/>
        <v>13</v>
      </c>
      <c r="I13" s="103">
        <f t="shared" ca="1" si="1"/>
        <v>11</v>
      </c>
      <c r="J13" s="104">
        <f ca="1">IFERROR(IF(COUNTIF(H$3:H13,H13)=1,SUM(OFFSET(INDIRECT("'Points attribués'!"&amp;ADDRESS(MATCH(H13,'Points attribués'!$A$2:$A$15,0)+2,2)),0,0,COUNTIF(H$3:H$16,H13),1))/COUNTIF(H$3:H$16,H13),INDIRECT(ADDRESS(MATCH(H13,H$3:H13,0)+ROW(J$2),COLUMN(J$2)))),"0")</f>
        <v>2</v>
      </c>
      <c r="K13" s="105" t="s">
        <v>27</v>
      </c>
      <c r="L13" s="138"/>
    </row>
    <row r="14" spans="1:13" ht="21" x14ac:dyDescent="0.35">
      <c r="A14" s="106"/>
      <c r="B14" s="101" t="str">
        <f>VLOOKUP(C14,'LISTING EQUIPES'!$A$2:$B$15,2)</f>
        <v>COTE BLEUE</v>
      </c>
      <c r="C14" s="122">
        <v>12</v>
      </c>
      <c r="D14" s="126">
        <v>28</v>
      </c>
      <c r="E14" s="124">
        <v>37</v>
      </c>
      <c r="F14" s="125">
        <v>200</v>
      </c>
      <c r="G14" s="102">
        <f t="shared" si="2"/>
        <v>265</v>
      </c>
      <c r="H14" s="103">
        <f t="shared" si="0"/>
        <v>14</v>
      </c>
      <c r="I14" s="103">
        <f t="shared" ca="1" si="1"/>
        <v>12</v>
      </c>
      <c r="J14" s="104">
        <f ca="1">IFERROR(IF(COUNTIF(H$3:H14,H14)=1,SUM(OFFSET(INDIRECT("'Points attribués'!"&amp;ADDRESS(MATCH(H14,'Points attribués'!$A$2:$A$15,0)+2,2)),0,0,COUNTIF(H$3:H$16,H14),1))/COUNTIF(H$3:H$16,H14),INDIRECT(ADDRESS(MATCH(H14,H$3:H14,0)+ROW(J$2),COLUMN(J$2)))),"0")</f>
        <v>0</v>
      </c>
      <c r="K14" s="105" t="s">
        <v>27</v>
      </c>
      <c r="L14" s="138"/>
    </row>
    <row r="15" spans="1:13" ht="21" x14ac:dyDescent="0.35">
      <c r="A15" s="106"/>
      <c r="B15" s="101" t="str">
        <f>VLOOKUP(C15,'LISTING EQUIPES'!$A$2:$B$15,2)</f>
        <v>AIX EN PROVENCE</v>
      </c>
      <c r="C15" s="122">
        <v>13</v>
      </c>
      <c r="D15" s="127"/>
      <c r="E15" s="124"/>
      <c r="F15" s="125"/>
      <c r="G15" s="102">
        <f t="shared" si="2"/>
        <v>0</v>
      </c>
      <c r="H15" s="103" t="str">
        <f t="shared" si="0"/>
        <v/>
      </c>
      <c r="I15" s="103" t="str">
        <f t="shared" si="1"/>
        <v/>
      </c>
      <c r="J15" s="104" t="str">
        <f ca="1">IFERROR(IF(COUNTIF(H$3:H15,H15)=1,SUM(OFFSET(INDIRECT("'Points attribués'!"&amp;ADDRESS(MATCH(H15,'Points attribués'!$A$2:$A$15,0)+2,2)),0,0,COUNTIF(H$3:H$16,H15),1))/COUNTIF(H$3:H$16,H15),INDIRECT(ADDRESS(MATCH(H15,H$3:H15,0)+ROW(J$2),COLUMN(J$2)))),"0")</f>
        <v>0</v>
      </c>
      <c r="K15" s="105" t="s">
        <v>27</v>
      </c>
      <c r="L15" s="138"/>
    </row>
    <row r="16" spans="1:13" ht="21" x14ac:dyDescent="0.35">
      <c r="A16" s="106"/>
      <c r="B16" s="101" t="str">
        <f>VLOOKUP(C16,'LISTING EQUIPES'!$A$2:$B$15,2)</f>
        <v>CABRE D'OR</v>
      </c>
      <c r="C16" s="122">
        <v>14</v>
      </c>
      <c r="D16" s="126"/>
      <c r="E16" s="124"/>
      <c r="F16" s="125"/>
      <c r="G16" s="102">
        <f t="shared" si="2"/>
        <v>0</v>
      </c>
      <c r="H16" s="103" t="str">
        <f t="shared" si="0"/>
        <v/>
      </c>
      <c r="I16" s="103" t="str">
        <f t="shared" si="1"/>
        <v/>
      </c>
      <c r="J16" s="104" t="str">
        <f ca="1">IFERROR(IF(COUNTIF(H$3:H16,H16)=1,SUM(OFFSET(INDIRECT("'Points attribués'!"&amp;ADDRESS(MATCH(H16,'Points attribués'!$A$2:$A$15,0)+2,2)),0,0,COUNTIF(H$3:H$16,H16),1))/COUNTIF(H$3:H$16,H16),INDIRECT(ADDRESS(MATCH(H16,H$3:H16,0)+ROW(J$2),COLUMN(J$2)))),"0")</f>
        <v>0</v>
      </c>
      <c r="K16" s="105" t="s">
        <v>27</v>
      </c>
      <c r="L16" s="138"/>
    </row>
  </sheetData>
  <sheetProtection sheet="1" selectLockedCells="1" sort="0" autoFilter="0"/>
  <autoFilter ref="B2:L16">
    <filterColumn colId="8" showButton="0"/>
  </autoFilter>
  <mergeCells count="2">
    <mergeCell ref="J2:K2"/>
    <mergeCell ref="B1:K1"/>
  </mergeCells>
  <pageMargins left="0.41" right="0.25" top="0.65" bottom="0.75" header="0.3" footer="0.3"/>
  <pageSetup paperSize="9" scale="7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zoomScale="75" zoomScaleNormal="75" workbookViewId="0">
      <pane ySplit="2" topLeftCell="A3" activePane="bottomLeft" state="frozen"/>
      <selection pane="bottomLeft" activeCell="F6" sqref="F6"/>
    </sheetView>
  </sheetViews>
  <sheetFormatPr baseColWidth="10" defaultColWidth="11.42578125" defaultRowHeight="15" x14ac:dyDescent="0.25"/>
  <cols>
    <col min="2" max="2" width="30.42578125" customWidth="1"/>
    <col min="3" max="3" width="4.5703125" hidden="1" customWidth="1"/>
    <col min="4" max="4" width="23.7109375" customWidth="1"/>
    <col min="5" max="5" width="22.28515625" customWidth="1"/>
    <col min="6" max="6" width="21.85546875" bestFit="1" customWidth="1"/>
    <col min="7" max="7" width="30.42578125" customWidth="1"/>
    <col min="8" max="8" width="16" hidden="1" customWidth="1"/>
    <col min="9" max="9" width="12.5703125" customWidth="1"/>
    <col min="10" max="10" width="11.5703125" customWidth="1"/>
    <col min="11" max="11" width="13.140625" customWidth="1"/>
  </cols>
  <sheetData>
    <row r="1" spans="1:13" ht="36" x14ac:dyDescent="0.55000000000000004">
      <c r="B1" s="188" t="s">
        <v>162</v>
      </c>
      <c r="C1" s="188"/>
      <c r="D1" s="188"/>
      <c r="E1" s="188"/>
      <c r="F1" s="188"/>
      <c r="G1" s="188"/>
      <c r="H1" s="188"/>
      <c r="I1" s="188"/>
      <c r="J1" s="188"/>
      <c r="K1" s="188"/>
      <c r="L1" s="94"/>
      <c r="M1" s="94"/>
    </row>
    <row r="2" spans="1:13" s="96" customFormat="1" ht="56.25" customHeight="1" x14ac:dyDescent="0.25">
      <c r="B2" s="109" t="s">
        <v>0</v>
      </c>
      <c r="C2" s="109" t="s">
        <v>123</v>
      </c>
      <c r="D2" s="110" t="s">
        <v>121</v>
      </c>
      <c r="E2" s="107" t="s">
        <v>122</v>
      </c>
      <c r="F2" s="108" t="s">
        <v>120</v>
      </c>
      <c r="G2" s="111" t="s">
        <v>148</v>
      </c>
      <c r="H2" s="97" t="s">
        <v>134</v>
      </c>
      <c r="I2" s="97" t="s">
        <v>92</v>
      </c>
      <c r="J2" s="189" t="s">
        <v>146</v>
      </c>
      <c r="K2" s="190"/>
      <c r="L2" s="136" t="s">
        <v>149</v>
      </c>
    </row>
    <row r="3" spans="1:13" s="106" customFormat="1" ht="21" x14ac:dyDescent="0.35">
      <c r="B3" s="101" t="str">
        <f>VLOOKUP(C3,'LISTING EQUIPES'!$A$2:$B$15,2)</f>
        <v>AIX MARSEILLE</v>
      </c>
      <c r="C3" s="122">
        <v>1</v>
      </c>
      <c r="D3" s="123">
        <v>39</v>
      </c>
      <c r="E3" s="124">
        <v>44</v>
      </c>
      <c r="F3" s="125">
        <v>36</v>
      </c>
      <c r="G3" s="102">
        <f>SUM(D3:F3)+L3</f>
        <v>119</v>
      </c>
      <c r="H3" s="103">
        <f t="shared" ref="H3:H16" si="0">IF(G3=0,"",RANK(G3,$G$3:$G$17,1))</f>
        <v>5</v>
      </c>
      <c r="I3" s="103">
        <f t="shared" ref="I3:I16" ca="1" si="1">IF(G3=0,"",RANK(J3,$J$3:$J$17,0))</f>
        <v>4</v>
      </c>
      <c r="J3" s="104">
        <f ca="1">IFERROR(IF(COUNTIF(H$3:H3,H3)=1,SUM(OFFSET(INDIRECT("'Points attribués'!"&amp;ADDRESS(MATCH(H3,'Points attribués'!$A$2:$A$15,0)+2,2)),0,0,COUNTIF(H$3:H$16,H3),1))/COUNTIF(H$3:H$16,H3),INDIRECT(ADDRESS(MATCH(H3,H$3:H3,0)+ROW(J$2),COLUMN(J$2)))),"0")</f>
        <v>18</v>
      </c>
      <c r="K3" s="105" t="s">
        <v>27</v>
      </c>
      <c r="L3" s="137"/>
      <c r="M3" s="96"/>
    </row>
    <row r="4" spans="1:13" s="106" customFormat="1" ht="21" x14ac:dyDescent="0.35">
      <c r="B4" s="101" t="str">
        <f>VLOOKUP(C4,'LISTING EQUIPES'!$A$2:$B$15,2)</f>
        <v>AIX GOLF</v>
      </c>
      <c r="C4" s="122">
        <v>2</v>
      </c>
      <c r="D4" s="126">
        <v>31</v>
      </c>
      <c r="E4" s="124">
        <v>44</v>
      </c>
      <c r="F4" s="125">
        <v>42</v>
      </c>
      <c r="G4" s="102">
        <f t="shared" ref="G4:G16" si="2">SUM(D4:F4)+L4</f>
        <v>117</v>
      </c>
      <c r="H4" s="103">
        <f t="shared" si="0"/>
        <v>4</v>
      </c>
      <c r="I4" s="103">
        <f t="shared" ca="1" si="1"/>
        <v>3</v>
      </c>
      <c r="J4" s="104">
        <f ca="1">IFERROR(IF(COUNTIF(H$3:H4,H4)=1,SUM(OFFSET(INDIRECT("'Points attribués'!"&amp;ADDRESS(MATCH(H4,'Points attribués'!$A$2:$A$15,0)+2,2)),0,0,COUNTIF(H$3:H$16,H4),1))/COUNTIF(H$3:H$16,H4),INDIRECT(ADDRESS(MATCH(H4,H$3:H4,0)+ROW(J$2),COLUMN(J$2)))),"0")</f>
        <v>20</v>
      </c>
      <c r="K4" s="105" t="s">
        <v>27</v>
      </c>
      <c r="L4" s="137"/>
      <c r="M4" s="96"/>
    </row>
    <row r="5" spans="1:13" s="106" customFormat="1" ht="21" x14ac:dyDescent="0.35">
      <c r="B5" s="101" t="str">
        <f>VLOOKUP(C5,'LISTING EQUIPES'!$A$2:$B$15,2)</f>
        <v>BASTIDE SALETTE 1</v>
      </c>
      <c r="C5" s="122">
        <v>3</v>
      </c>
      <c r="D5" s="126">
        <v>33</v>
      </c>
      <c r="E5" s="124">
        <v>44</v>
      </c>
      <c r="F5" s="125">
        <v>44</v>
      </c>
      <c r="G5" s="102">
        <f t="shared" si="2"/>
        <v>121</v>
      </c>
      <c r="H5" s="103">
        <f t="shared" si="0"/>
        <v>7</v>
      </c>
      <c r="I5" s="103">
        <f t="shared" ca="1" si="1"/>
        <v>6</v>
      </c>
      <c r="J5" s="104">
        <f ca="1">IFERROR(IF(COUNTIF(H$3:H5,H5)=1,SUM(OFFSET(INDIRECT("'Points attribués'!"&amp;ADDRESS(MATCH(H5,'Points attribués'!$A$2:$A$15,0)+2,2)),0,0,COUNTIF(H$3:H$16,H5),1))/COUNTIF(H$3:H$16,H5),INDIRECT(ADDRESS(MATCH(H5,H$3:H5,0)+ROW(J$2),COLUMN(J$2)))),"0")</f>
        <v>14</v>
      </c>
      <c r="K5" s="105" t="s">
        <v>27</v>
      </c>
      <c r="L5" s="137"/>
    </row>
    <row r="6" spans="1:13" s="106" customFormat="1" ht="21" x14ac:dyDescent="0.35">
      <c r="B6" s="101" t="str">
        <f>VLOOKUP(C6,'LISTING EQUIPES'!$A$2:$B$15,2)</f>
        <v>ECOLE DE L'AIR</v>
      </c>
      <c r="C6" s="122">
        <v>4</v>
      </c>
      <c r="D6" s="126">
        <v>36</v>
      </c>
      <c r="E6" s="124">
        <v>45</v>
      </c>
      <c r="F6" s="125">
        <v>50</v>
      </c>
      <c r="G6" s="102">
        <f t="shared" si="2"/>
        <v>131</v>
      </c>
      <c r="H6" s="103">
        <f t="shared" si="0"/>
        <v>11</v>
      </c>
      <c r="I6" s="103">
        <f t="shared" ca="1" si="1"/>
        <v>10</v>
      </c>
      <c r="J6" s="104">
        <f ca="1">IFERROR(IF(COUNTIF(H$3:H6,H6)=1,SUM(OFFSET(INDIRECT("'Points attribués'!"&amp;ADDRESS(MATCH(H6,'Points attribués'!$A$2:$A$15,0)+2,2)),0,0,COUNTIF(H$3:H$16,H6),1))/COUNTIF(H$3:H$16,H6),INDIRECT(ADDRESS(MATCH(H6,H$3:H6,0)+ROW(J$2),COLUMN(J$2)))),"0")</f>
        <v>6</v>
      </c>
      <c r="K6" s="105" t="s">
        <v>27</v>
      </c>
      <c r="L6" s="137"/>
    </row>
    <row r="7" spans="1:13" s="106" customFormat="1" ht="21" x14ac:dyDescent="0.35">
      <c r="B7" s="101" t="str">
        <f>VLOOKUP(C7,'LISTING EQUIPES'!$A$2:$B$15,2)</f>
        <v>BASTIDE SALETTE 2</v>
      </c>
      <c r="C7" s="122">
        <v>5</v>
      </c>
      <c r="D7" s="126">
        <v>38</v>
      </c>
      <c r="E7" s="124">
        <v>39</v>
      </c>
      <c r="F7" s="125">
        <v>36</v>
      </c>
      <c r="G7" s="102">
        <f t="shared" si="2"/>
        <v>113</v>
      </c>
      <c r="H7" s="103">
        <f t="shared" si="0"/>
        <v>3</v>
      </c>
      <c r="I7" s="103">
        <f t="shared" ca="1" si="1"/>
        <v>2</v>
      </c>
      <c r="J7" s="104">
        <f ca="1">IFERROR(IF(COUNTIF(H$3:H7,H7)=1,SUM(OFFSET(INDIRECT("'Points attribués'!"&amp;ADDRESS(MATCH(H7,'Points attribués'!$A$2:$A$15,0)+2,2)),0,0,COUNTIF(H$3:H$16,H7),1))/COUNTIF(H$3:H$16,H7),INDIRECT(ADDRESS(MATCH(H7,H$3:H7,0)+ROW(J$2),COLUMN(J$2)))),"0")</f>
        <v>22</v>
      </c>
      <c r="K7" s="105" t="s">
        <v>27</v>
      </c>
      <c r="L7" s="137"/>
    </row>
    <row r="8" spans="1:13" s="106" customFormat="1" ht="21" x14ac:dyDescent="0.35">
      <c r="B8" s="101" t="str">
        <f>VLOOKUP(C8,'LISTING EQUIPES'!$A$2:$B$15,2)</f>
        <v>TRAINING CENTER 1</v>
      </c>
      <c r="C8" s="122">
        <v>6</v>
      </c>
      <c r="D8" s="126">
        <v>34</v>
      </c>
      <c r="E8" s="124">
        <v>44</v>
      </c>
      <c r="F8" s="125">
        <v>45</v>
      </c>
      <c r="G8" s="102">
        <f t="shared" si="2"/>
        <v>123</v>
      </c>
      <c r="H8" s="103">
        <f t="shared" si="0"/>
        <v>8</v>
      </c>
      <c r="I8" s="103">
        <f t="shared" ca="1" si="1"/>
        <v>7</v>
      </c>
      <c r="J8" s="104">
        <f ca="1">IFERROR(IF(COUNTIF(H$3:H8,H8)=1,SUM(OFFSET(INDIRECT("'Points attribués'!"&amp;ADDRESS(MATCH(H8,'Points attribués'!$A$2:$A$15,0)+2,2)),0,0,COUNTIF(H$3:H$16,H8),1))/COUNTIF(H$3:H$16,H8),INDIRECT(ADDRESS(MATCH(H8,H$3:H8,0)+ROW(J$2),COLUMN(J$2)))),"0")</f>
        <v>11</v>
      </c>
      <c r="K8" s="105" t="s">
        <v>27</v>
      </c>
      <c r="L8" s="137"/>
    </row>
    <row r="9" spans="1:13" s="106" customFormat="1" ht="21" x14ac:dyDescent="0.35">
      <c r="B9" s="101" t="str">
        <f>VLOOKUP(C9,'LISTING EQUIPES'!$A$2:$B$15,2)</f>
        <v>PONT ROYAL</v>
      </c>
      <c r="C9" s="122">
        <v>7</v>
      </c>
      <c r="D9" s="126">
        <v>33</v>
      </c>
      <c r="E9" s="124">
        <v>37</v>
      </c>
      <c r="F9" s="125">
        <v>41</v>
      </c>
      <c r="G9" s="102">
        <f t="shared" si="2"/>
        <v>111</v>
      </c>
      <c r="H9" s="103">
        <f t="shared" si="0"/>
        <v>2</v>
      </c>
      <c r="I9" s="103">
        <f t="shared" ca="1" si="1"/>
        <v>1</v>
      </c>
      <c r="J9" s="104">
        <f ca="1">IFERROR(IF(COUNTIF(H$3:H9,H9)=1,SUM(OFFSET(INDIRECT("'Points attribués'!"&amp;ADDRESS(MATCH(H9,'Points attribués'!$A$2:$A$15,0)+2,2)),0,0,COUNTIF(H$3:H$16,H9),1))/COUNTIF(H$3:H$16,H9),INDIRECT(ADDRESS(MATCH(H9,H$3:H9,0)+ROW(J$2),COLUMN(J$2)))),"0")</f>
        <v>24</v>
      </c>
      <c r="K9" s="105" t="s">
        <v>27</v>
      </c>
      <c r="L9" s="137"/>
    </row>
    <row r="10" spans="1:13" s="106" customFormat="1" ht="21" x14ac:dyDescent="0.35">
      <c r="B10" s="101" t="str">
        <f>VLOOKUP(C10,'LISTING EQUIPES'!$A$2:$B$15,2)</f>
        <v>SERVANES</v>
      </c>
      <c r="C10" s="122">
        <v>8</v>
      </c>
      <c r="D10" s="126">
        <v>40</v>
      </c>
      <c r="E10" s="124">
        <v>42</v>
      </c>
      <c r="F10" s="125">
        <v>38</v>
      </c>
      <c r="G10" s="102">
        <f t="shared" si="2"/>
        <v>120</v>
      </c>
      <c r="H10" s="103">
        <f t="shared" si="0"/>
        <v>6</v>
      </c>
      <c r="I10" s="103">
        <f t="shared" ca="1" si="1"/>
        <v>5</v>
      </c>
      <c r="J10" s="104">
        <f ca="1">IFERROR(IF(COUNTIF(H$3:H10,H10)=1,SUM(OFFSET(INDIRECT("'Points attribués'!"&amp;ADDRESS(MATCH(H10,'Points attribués'!$A$2:$A$15,0)+2,2)),0,0,COUNTIF(H$3:H$16,H10),1))/COUNTIF(H$3:H$16,H10),INDIRECT(ADDRESS(MATCH(H10,H$3:H10,0)+ROW(J$2),COLUMN(J$2)))),"0")</f>
        <v>16</v>
      </c>
      <c r="K10" s="105" t="s">
        <v>27</v>
      </c>
      <c r="L10" s="137"/>
    </row>
    <row r="11" spans="1:13" ht="21" x14ac:dyDescent="0.35">
      <c r="A11" s="106"/>
      <c r="B11" s="101" t="str">
        <f>VLOOKUP(C11,'LISTING EQUIPES'!$A$2:$B$15,2)</f>
        <v>CHÂTEAU L ARC</v>
      </c>
      <c r="C11" s="122">
        <v>9</v>
      </c>
      <c r="D11" s="126">
        <v>50</v>
      </c>
      <c r="E11" s="124">
        <v>50</v>
      </c>
      <c r="F11" s="125">
        <v>43</v>
      </c>
      <c r="G11" s="102">
        <f t="shared" si="2"/>
        <v>143</v>
      </c>
      <c r="H11" s="103">
        <f t="shared" si="0"/>
        <v>14</v>
      </c>
      <c r="I11" s="103">
        <f t="shared" ca="1" si="1"/>
        <v>13</v>
      </c>
      <c r="J11" s="104">
        <f ca="1">IFERROR(IF(COUNTIF(H$3:H11,H11)=1,SUM(OFFSET(INDIRECT("'Points attribués'!"&amp;ADDRESS(MATCH(H11,'Points attribués'!$A$2:$A$15,0)+2,2)),0,0,COUNTIF(H$3:H$16,H11),1))/COUNTIF(H$3:H$16,H11),INDIRECT(ADDRESS(MATCH(H11,H$3:H11,0)+ROW(J$2),COLUMN(J$2)))),"0")</f>
        <v>0</v>
      </c>
      <c r="K11" s="105" t="s">
        <v>27</v>
      </c>
      <c r="L11" s="138"/>
    </row>
    <row r="12" spans="1:13" ht="21" x14ac:dyDescent="0.35">
      <c r="A12" s="106"/>
      <c r="B12" s="101" t="str">
        <f>VLOOKUP(C12,'LISTING EQUIPES'!$A$2:$B$15,2)</f>
        <v>MANVILLE</v>
      </c>
      <c r="C12" s="122">
        <v>10</v>
      </c>
      <c r="D12" s="126">
        <v>37</v>
      </c>
      <c r="E12" s="124">
        <v>42</v>
      </c>
      <c r="F12" s="125">
        <v>44</v>
      </c>
      <c r="G12" s="102">
        <f t="shared" si="2"/>
        <v>123</v>
      </c>
      <c r="H12" s="103">
        <f t="shared" si="0"/>
        <v>8</v>
      </c>
      <c r="I12" s="103">
        <f t="shared" ca="1" si="1"/>
        <v>7</v>
      </c>
      <c r="J12" s="104">
        <f ca="1">IFERROR(IF(COUNTIF(H$3:H12,H12)=1,SUM(OFFSET(INDIRECT("'Points attribués'!"&amp;ADDRESS(MATCH(H12,'Points attribués'!$A$2:$A$15,0)+2,2)),0,0,COUNTIF(H$3:H$16,H12),1))/COUNTIF(H$3:H$16,H12),INDIRECT(ADDRESS(MATCH(H12,H$3:H12,0)+ROW(J$2),COLUMN(J$2)))),"0")</f>
        <v>11</v>
      </c>
      <c r="K12" s="105" t="s">
        <v>27</v>
      </c>
      <c r="L12" s="138"/>
    </row>
    <row r="13" spans="1:13" ht="21" x14ac:dyDescent="0.35">
      <c r="A13" s="106"/>
      <c r="B13" s="101" t="str">
        <f>VLOOKUP(C13,'LISTING EQUIPES'!$A$2:$B$15,2)</f>
        <v>TRAINING CENTER 2</v>
      </c>
      <c r="C13" s="122">
        <v>11</v>
      </c>
      <c r="D13" s="126"/>
      <c r="E13" s="124"/>
      <c r="F13" s="125"/>
      <c r="G13" s="102">
        <f t="shared" si="2"/>
        <v>0</v>
      </c>
      <c r="H13" s="103" t="str">
        <f t="shared" si="0"/>
        <v/>
      </c>
      <c r="I13" s="103" t="str">
        <f t="shared" si="1"/>
        <v/>
      </c>
      <c r="J13" s="104" t="str">
        <f ca="1">IFERROR(IF(COUNTIF(H$3:H13,H13)=1,SUM(OFFSET(INDIRECT("'Points attribués'!"&amp;ADDRESS(MATCH(H13,'Points attribués'!$A$2:$A$15,0)+2,2)),0,0,COUNTIF(H$3:H$16,H13),1))/COUNTIF(H$3:H$16,H13),INDIRECT(ADDRESS(MATCH(H13,H$3:H13,0)+ROW(J$2),COLUMN(J$2)))),"0")</f>
        <v>0</v>
      </c>
      <c r="K13" s="105" t="s">
        <v>27</v>
      </c>
      <c r="L13" s="138"/>
    </row>
    <row r="14" spans="1:13" ht="21" x14ac:dyDescent="0.35">
      <c r="A14" s="106"/>
      <c r="B14" s="101" t="str">
        <f>VLOOKUP(C14,'LISTING EQUIPES'!$A$2:$B$15,2)</f>
        <v>COTE BLEUE</v>
      </c>
      <c r="C14" s="122">
        <v>12</v>
      </c>
      <c r="D14" s="127">
        <v>38</v>
      </c>
      <c r="E14" s="124">
        <v>40</v>
      </c>
      <c r="F14" s="125">
        <v>50</v>
      </c>
      <c r="G14" s="102">
        <f t="shared" si="2"/>
        <v>128</v>
      </c>
      <c r="H14" s="103">
        <f t="shared" si="0"/>
        <v>10</v>
      </c>
      <c r="I14" s="103">
        <f t="shared" ca="1" si="1"/>
        <v>9</v>
      </c>
      <c r="J14" s="104">
        <f ca="1">IFERROR(IF(COUNTIF(H$3:H14,H14)=1,SUM(OFFSET(INDIRECT("'Points attribués'!"&amp;ADDRESS(MATCH(H14,'Points attribués'!$A$2:$A$15,0)+2,2)),0,0,COUNTIF(H$3:H$16,H14),1))/COUNTIF(H$3:H$16,H14),INDIRECT(ADDRESS(MATCH(H14,H$3:H14,0)+ROW(J$2),COLUMN(J$2)))),"0")</f>
        <v>8</v>
      </c>
      <c r="K14" s="105" t="s">
        <v>27</v>
      </c>
      <c r="L14" s="138"/>
    </row>
    <row r="15" spans="1:13" ht="21" x14ac:dyDescent="0.35">
      <c r="A15" s="106"/>
      <c r="B15" s="101" t="str">
        <f>VLOOKUP(C15,'LISTING EQUIPES'!$A$2:$B$15,2)</f>
        <v>AIX EN PROVENCE</v>
      </c>
      <c r="C15" s="122">
        <v>13</v>
      </c>
      <c r="D15" s="126">
        <v>47</v>
      </c>
      <c r="E15" s="124">
        <v>50</v>
      </c>
      <c r="F15" s="125">
        <v>36</v>
      </c>
      <c r="G15" s="102">
        <f t="shared" si="2"/>
        <v>133</v>
      </c>
      <c r="H15" s="103">
        <f t="shared" si="0"/>
        <v>12</v>
      </c>
      <c r="I15" s="103">
        <f t="shared" ca="1" si="1"/>
        <v>11</v>
      </c>
      <c r="J15" s="104">
        <f ca="1">IFERROR(IF(COUNTIF(H$3:H15,H15)=1,SUM(OFFSET(INDIRECT("'Points attribués'!"&amp;ADDRESS(MATCH(H15,'Points attribués'!$A$2:$A$15,0)+2,2)),0,0,COUNTIF(H$3:H$16,H15),1))/COUNTIF(H$3:H$16,H15),INDIRECT(ADDRESS(MATCH(H15,H$3:H15,0)+ROW(J$2),COLUMN(J$2)))),"0")</f>
        <v>4</v>
      </c>
      <c r="K15" s="105" t="s">
        <v>27</v>
      </c>
      <c r="L15" s="138"/>
    </row>
    <row r="16" spans="1:13" ht="21" x14ac:dyDescent="0.35">
      <c r="A16" s="106"/>
      <c r="B16" s="101" t="str">
        <f>VLOOKUP(C16,'LISTING EQUIPES'!$A$2:$B$15,2)</f>
        <v>CABRE D'OR</v>
      </c>
      <c r="C16" s="122">
        <v>14</v>
      </c>
      <c r="D16" s="126">
        <v>43</v>
      </c>
      <c r="E16" s="124">
        <v>47</v>
      </c>
      <c r="F16" s="125">
        <v>47</v>
      </c>
      <c r="G16" s="102">
        <f t="shared" si="2"/>
        <v>137</v>
      </c>
      <c r="H16" s="103">
        <f t="shared" si="0"/>
        <v>13</v>
      </c>
      <c r="I16" s="103">
        <f t="shared" ca="1" si="1"/>
        <v>12</v>
      </c>
      <c r="J16" s="104">
        <f ca="1">IFERROR(IF(COUNTIF(H$3:H16,H16)=1,SUM(OFFSET(INDIRECT("'Points attribués'!"&amp;ADDRESS(MATCH(H16,'Points attribués'!$A$2:$A$15,0)+2,2)),0,0,COUNTIF(H$3:H$16,H16),1))/COUNTIF(H$3:H$16,H16),INDIRECT(ADDRESS(MATCH(H16,H$3:H16,0)+ROW(J$2),COLUMN(J$2)))),"0")</f>
        <v>2</v>
      </c>
      <c r="K16" s="105" t="s">
        <v>27</v>
      </c>
      <c r="L16" s="138"/>
    </row>
  </sheetData>
  <sheetProtection sheet="1" selectLockedCells="1" autoFilter="0"/>
  <autoFilter ref="B2:L16">
    <filterColumn colId="8" showButton="0"/>
  </autoFilter>
  <mergeCells count="2">
    <mergeCell ref="B1:K1"/>
    <mergeCell ref="J2:K2"/>
  </mergeCells>
  <pageMargins left="0.41" right="0.25" top="0.65" bottom="0.75" header="0.3" footer="0.3"/>
  <pageSetup paperSize="9" scale="7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zoomScale="75" zoomScaleNormal="75" workbookViewId="0">
      <pane ySplit="2" topLeftCell="A3" activePane="bottomLeft" state="frozen"/>
      <selection pane="bottomLeft" activeCell="L16" sqref="B2:L16"/>
    </sheetView>
  </sheetViews>
  <sheetFormatPr baseColWidth="10" defaultColWidth="11.42578125" defaultRowHeight="15" x14ac:dyDescent="0.25"/>
  <cols>
    <col min="2" max="2" width="30.42578125" customWidth="1"/>
    <col min="3" max="3" width="5.140625" hidden="1" customWidth="1"/>
    <col min="4" max="4" width="23.7109375" customWidth="1"/>
    <col min="5" max="5" width="22.28515625" customWidth="1"/>
    <col min="6" max="6" width="21.85546875" bestFit="1" customWidth="1"/>
    <col min="7" max="7" width="30.42578125" customWidth="1"/>
    <col min="8" max="8" width="16" hidden="1" customWidth="1"/>
    <col min="9" max="9" width="12.5703125" customWidth="1"/>
    <col min="10" max="10" width="11.5703125" customWidth="1"/>
    <col min="11" max="11" width="13.140625" customWidth="1"/>
  </cols>
  <sheetData>
    <row r="1" spans="1:13" ht="36" x14ac:dyDescent="0.55000000000000004">
      <c r="B1" s="188" t="s">
        <v>135</v>
      </c>
      <c r="C1" s="188"/>
      <c r="D1" s="188"/>
      <c r="E1" s="188"/>
      <c r="F1" s="188"/>
      <c r="G1" s="188"/>
      <c r="H1" s="188"/>
      <c r="I1" s="188"/>
      <c r="J1" s="188"/>
      <c r="K1" s="188"/>
      <c r="L1" s="94"/>
      <c r="M1" s="94"/>
    </row>
    <row r="2" spans="1:13" s="96" customFormat="1" ht="56.25" customHeight="1" x14ac:dyDescent="0.25">
      <c r="B2" s="109" t="s">
        <v>0</v>
      </c>
      <c r="C2" s="109" t="s">
        <v>123</v>
      </c>
      <c r="D2" s="110" t="s">
        <v>121</v>
      </c>
      <c r="E2" s="107" t="s">
        <v>122</v>
      </c>
      <c r="F2" s="108" t="s">
        <v>120</v>
      </c>
      <c r="G2" s="111" t="s">
        <v>148</v>
      </c>
      <c r="H2" s="97" t="s">
        <v>134</v>
      </c>
      <c r="I2" s="97" t="s">
        <v>92</v>
      </c>
      <c r="J2" s="189" t="s">
        <v>146</v>
      </c>
      <c r="K2" s="190"/>
      <c r="L2" s="136" t="s">
        <v>149</v>
      </c>
    </row>
    <row r="3" spans="1:13" s="106" customFormat="1" ht="21" x14ac:dyDescent="0.35">
      <c r="B3" s="101" t="str">
        <f>VLOOKUP(C3,'LISTING EQUIPES'!$A$2:$B$15,2)</f>
        <v>AIX MARSEILLE</v>
      </c>
      <c r="C3" s="122">
        <v>1</v>
      </c>
      <c r="D3" s="123"/>
      <c r="E3" s="124"/>
      <c r="F3" s="125"/>
      <c r="G3" s="102">
        <f>SUM(D3:F3)+L3</f>
        <v>0</v>
      </c>
      <c r="H3" s="103" t="str">
        <f t="shared" ref="H3:H16" si="0">IF(G3=0,"",RANK(G3,$G$3:$G$17,1))</f>
        <v/>
      </c>
      <c r="I3" s="103" t="str">
        <f t="shared" ref="I3:I16" si="1">IF(G3=0,"",RANK(J3,$J$3:$J$17,0))</f>
        <v/>
      </c>
      <c r="J3" s="104" t="str">
        <f ca="1">IFERROR(IF(COUNTIF(H$3:H3,H3)=1,SUM(OFFSET(INDIRECT("'Points attribués'!"&amp;ADDRESS(MATCH(H3,'Points attribués'!$A$2:$A$15,0)+2,2)),0,0,COUNTIF(H$3:H$16,H3),1))/COUNTIF(H$3:H$16,H3),INDIRECT(ADDRESS(MATCH(H3,H$3:H3,0)+ROW(J$2),COLUMN(J$2)))),"0")</f>
        <v>0</v>
      </c>
      <c r="K3" s="105" t="s">
        <v>27</v>
      </c>
      <c r="L3" s="137"/>
      <c r="M3" s="96"/>
    </row>
    <row r="4" spans="1:13" s="106" customFormat="1" ht="21" x14ac:dyDescent="0.35">
      <c r="B4" s="101" t="str">
        <f>VLOOKUP(C4,'LISTING EQUIPES'!$A$2:$B$15,2)</f>
        <v>AIX GOLF</v>
      </c>
      <c r="C4" s="122">
        <v>2</v>
      </c>
      <c r="D4" s="126"/>
      <c r="E4" s="124"/>
      <c r="F4" s="125"/>
      <c r="G4" s="102">
        <f t="shared" ref="G4:G16" si="2">SUM(D4:F4)+L4</f>
        <v>0</v>
      </c>
      <c r="H4" s="103" t="str">
        <f t="shared" si="0"/>
        <v/>
      </c>
      <c r="I4" s="103" t="str">
        <f t="shared" si="1"/>
        <v/>
      </c>
      <c r="J4" s="104" t="str">
        <f ca="1">IFERROR(IF(COUNTIF(H$3:H4,H4)=1,SUM(OFFSET(INDIRECT("'Points attribués'!"&amp;ADDRESS(MATCH(H4,'Points attribués'!$A$2:$A$15,0)+2,2)),0,0,COUNTIF(H$3:H$16,H4),1))/COUNTIF(H$3:H$16,H4),INDIRECT(ADDRESS(MATCH(H4,H$3:H4,0)+ROW(J$2),COLUMN(J$2)))),"0")</f>
        <v>0</v>
      </c>
      <c r="K4" s="105" t="s">
        <v>27</v>
      </c>
      <c r="L4" s="137"/>
      <c r="M4" s="96"/>
    </row>
    <row r="5" spans="1:13" s="106" customFormat="1" ht="21" x14ac:dyDescent="0.35">
      <c r="B5" s="101" t="str">
        <f>VLOOKUP(C5,'LISTING EQUIPES'!$A$2:$B$15,2)</f>
        <v>BASTIDE SALETTE 1</v>
      </c>
      <c r="C5" s="122">
        <v>3</v>
      </c>
      <c r="D5" s="126"/>
      <c r="E5" s="124"/>
      <c r="F5" s="125"/>
      <c r="G5" s="102">
        <f t="shared" si="2"/>
        <v>0</v>
      </c>
      <c r="H5" s="103" t="str">
        <f t="shared" si="0"/>
        <v/>
      </c>
      <c r="I5" s="103" t="str">
        <f t="shared" si="1"/>
        <v/>
      </c>
      <c r="J5" s="104" t="str">
        <f ca="1">IFERROR(IF(COUNTIF(H$3:H5,H5)=1,SUM(OFFSET(INDIRECT("'Points attribués'!"&amp;ADDRESS(MATCH(H5,'Points attribués'!$A$2:$A$15,0)+2,2)),0,0,COUNTIF(H$3:H$16,H5),1))/COUNTIF(H$3:H$16,H5),INDIRECT(ADDRESS(MATCH(H5,H$3:H5,0)+ROW(J$2),COLUMN(J$2)))),"0")</f>
        <v>0</v>
      </c>
      <c r="K5" s="105" t="s">
        <v>27</v>
      </c>
      <c r="L5" s="137"/>
    </row>
    <row r="6" spans="1:13" s="106" customFormat="1" ht="21" x14ac:dyDescent="0.35">
      <c r="B6" s="101" t="str">
        <f>VLOOKUP(C6,'LISTING EQUIPES'!$A$2:$B$15,2)</f>
        <v>ECOLE DE L'AIR</v>
      </c>
      <c r="C6" s="122">
        <v>4</v>
      </c>
      <c r="D6" s="126"/>
      <c r="E6" s="124"/>
      <c r="F6" s="125"/>
      <c r="G6" s="102">
        <f t="shared" si="2"/>
        <v>0</v>
      </c>
      <c r="H6" s="103" t="str">
        <f t="shared" si="0"/>
        <v/>
      </c>
      <c r="I6" s="103" t="str">
        <f t="shared" si="1"/>
        <v/>
      </c>
      <c r="J6" s="104" t="str">
        <f ca="1">IFERROR(IF(COUNTIF(H$3:H6,H6)=1,SUM(OFFSET(INDIRECT("'Points attribués'!"&amp;ADDRESS(MATCH(H6,'Points attribués'!$A$2:$A$15,0)+2,2)),0,0,COUNTIF(H$3:H$16,H6),1))/COUNTIF(H$3:H$16,H6),INDIRECT(ADDRESS(MATCH(H6,H$3:H6,0)+ROW(J$2),COLUMN(J$2)))),"0")</f>
        <v>0</v>
      </c>
      <c r="K6" s="105" t="s">
        <v>27</v>
      </c>
      <c r="L6" s="137"/>
    </row>
    <row r="7" spans="1:13" s="106" customFormat="1" ht="21" x14ac:dyDescent="0.35">
      <c r="B7" s="101" t="str">
        <f>VLOOKUP(C7,'LISTING EQUIPES'!$A$2:$B$15,2)</f>
        <v>BASTIDE SALETTE 2</v>
      </c>
      <c r="C7" s="122">
        <v>5</v>
      </c>
      <c r="D7" s="126"/>
      <c r="E7" s="124"/>
      <c r="F7" s="125"/>
      <c r="G7" s="102">
        <f t="shared" si="2"/>
        <v>0</v>
      </c>
      <c r="H7" s="103" t="str">
        <f t="shared" si="0"/>
        <v/>
      </c>
      <c r="I7" s="103" t="str">
        <f t="shared" si="1"/>
        <v/>
      </c>
      <c r="J7" s="104" t="str">
        <f ca="1">IFERROR(IF(COUNTIF(H$3:H7,H7)=1,SUM(OFFSET(INDIRECT("'Points attribués'!"&amp;ADDRESS(MATCH(H7,'Points attribués'!$A$2:$A$15,0)+2,2)),0,0,COUNTIF(H$3:H$16,H7),1))/COUNTIF(H$3:H$16,H7),INDIRECT(ADDRESS(MATCH(H7,H$3:H7,0)+ROW(J$2),COLUMN(J$2)))),"0")</f>
        <v>0</v>
      </c>
      <c r="K7" s="105" t="s">
        <v>27</v>
      </c>
      <c r="L7" s="137"/>
    </row>
    <row r="8" spans="1:13" s="106" customFormat="1" ht="21" x14ac:dyDescent="0.35">
      <c r="B8" s="101" t="str">
        <f>VLOOKUP(C8,'LISTING EQUIPES'!$A$2:$B$15,2)</f>
        <v>TRAINING CENTER 1</v>
      </c>
      <c r="C8" s="122">
        <v>6</v>
      </c>
      <c r="D8" s="126"/>
      <c r="E8" s="124"/>
      <c r="F8" s="125"/>
      <c r="G8" s="102">
        <f t="shared" si="2"/>
        <v>0</v>
      </c>
      <c r="H8" s="103" t="str">
        <f t="shared" si="0"/>
        <v/>
      </c>
      <c r="I8" s="103" t="str">
        <f t="shared" si="1"/>
        <v/>
      </c>
      <c r="J8" s="104" t="str">
        <f ca="1">IFERROR(IF(COUNTIF(H$3:H8,H8)=1,SUM(OFFSET(INDIRECT("'Points attribués'!"&amp;ADDRESS(MATCH(H8,'Points attribués'!$A$2:$A$15,0)+2,2)),0,0,COUNTIF(H$3:H$16,H8),1))/COUNTIF(H$3:H$16,H8),INDIRECT(ADDRESS(MATCH(H8,H$3:H8,0)+ROW(J$2),COLUMN(J$2)))),"0")</f>
        <v>0</v>
      </c>
      <c r="K8" s="105" t="s">
        <v>27</v>
      </c>
      <c r="L8" s="137"/>
    </row>
    <row r="9" spans="1:13" s="106" customFormat="1" ht="21" x14ac:dyDescent="0.35">
      <c r="B9" s="101" t="str">
        <f>VLOOKUP(C9,'LISTING EQUIPES'!$A$2:$B$15,2)</f>
        <v>PONT ROYAL</v>
      </c>
      <c r="C9" s="122">
        <v>7</v>
      </c>
      <c r="D9" s="126"/>
      <c r="E9" s="124"/>
      <c r="F9" s="125"/>
      <c r="G9" s="102">
        <f t="shared" si="2"/>
        <v>0</v>
      </c>
      <c r="H9" s="103" t="str">
        <f t="shared" si="0"/>
        <v/>
      </c>
      <c r="I9" s="103" t="str">
        <f t="shared" si="1"/>
        <v/>
      </c>
      <c r="J9" s="104" t="str">
        <f ca="1">IFERROR(IF(COUNTIF(H$3:H9,H9)=1,SUM(OFFSET(INDIRECT("'Points attribués'!"&amp;ADDRESS(MATCH(H9,'Points attribués'!$A$2:$A$15,0)+2,2)),0,0,COUNTIF(H$3:H$16,H9),1))/COUNTIF(H$3:H$16,H9),INDIRECT(ADDRESS(MATCH(H9,H$3:H9,0)+ROW(J$2),COLUMN(J$2)))),"0")</f>
        <v>0</v>
      </c>
      <c r="K9" s="105" t="s">
        <v>27</v>
      </c>
      <c r="L9" s="137"/>
    </row>
    <row r="10" spans="1:13" s="106" customFormat="1" ht="21" x14ac:dyDescent="0.35">
      <c r="B10" s="101" t="str">
        <f>VLOOKUP(C10,'LISTING EQUIPES'!$A$2:$B$15,2)</f>
        <v>SERVANES</v>
      </c>
      <c r="C10" s="122">
        <v>8</v>
      </c>
      <c r="D10" s="126"/>
      <c r="E10" s="124"/>
      <c r="F10" s="125"/>
      <c r="G10" s="102">
        <f t="shared" si="2"/>
        <v>0</v>
      </c>
      <c r="H10" s="103" t="str">
        <f t="shared" si="0"/>
        <v/>
      </c>
      <c r="I10" s="103" t="str">
        <f t="shared" si="1"/>
        <v/>
      </c>
      <c r="J10" s="104" t="str">
        <f ca="1">IFERROR(IF(COUNTIF(H$3:H10,H10)=1,SUM(OFFSET(INDIRECT("'Points attribués'!"&amp;ADDRESS(MATCH(H10,'Points attribués'!$A$2:$A$15,0)+2,2)),0,0,COUNTIF(H$3:H$16,H10),1))/COUNTIF(H$3:H$16,H10),INDIRECT(ADDRESS(MATCH(H10,H$3:H10,0)+ROW(J$2),COLUMN(J$2)))),"0")</f>
        <v>0</v>
      </c>
      <c r="K10" s="105" t="s">
        <v>27</v>
      </c>
      <c r="L10" s="137"/>
    </row>
    <row r="11" spans="1:13" ht="21" x14ac:dyDescent="0.35">
      <c r="A11" s="106"/>
      <c r="B11" s="101" t="str">
        <f>VLOOKUP(C11,'LISTING EQUIPES'!$A$2:$B$15,2)</f>
        <v>CHÂTEAU L ARC</v>
      </c>
      <c r="C11" s="122">
        <v>9</v>
      </c>
      <c r="D11" s="126"/>
      <c r="E11" s="124"/>
      <c r="F11" s="125"/>
      <c r="G11" s="102">
        <f t="shared" si="2"/>
        <v>0</v>
      </c>
      <c r="H11" s="103" t="str">
        <f t="shared" si="0"/>
        <v/>
      </c>
      <c r="I11" s="103" t="str">
        <f t="shared" si="1"/>
        <v/>
      </c>
      <c r="J11" s="104" t="str">
        <f ca="1">IFERROR(IF(COUNTIF(H$3:H11,H11)=1,SUM(OFFSET(INDIRECT("'Points attribués'!"&amp;ADDRESS(MATCH(H11,'Points attribués'!$A$2:$A$15,0)+2,2)),0,0,COUNTIF(H$3:H$16,H11),1))/COUNTIF(H$3:H$16,H11),INDIRECT(ADDRESS(MATCH(H11,H$3:H11,0)+ROW(J$2),COLUMN(J$2)))),"0")</f>
        <v>0</v>
      </c>
      <c r="K11" s="105" t="s">
        <v>27</v>
      </c>
      <c r="L11" s="138"/>
    </row>
    <row r="12" spans="1:13" ht="21" x14ac:dyDescent="0.35">
      <c r="A12" s="106"/>
      <c r="B12" s="101" t="str">
        <f>VLOOKUP(C12,'LISTING EQUIPES'!$A$2:$B$15,2)</f>
        <v>MANVILLE</v>
      </c>
      <c r="C12" s="122">
        <v>10</v>
      </c>
      <c r="D12" s="126"/>
      <c r="E12" s="124"/>
      <c r="F12" s="125"/>
      <c r="G12" s="102">
        <f t="shared" si="2"/>
        <v>0</v>
      </c>
      <c r="H12" s="103" t="str">
        <f t="shared" si="0"/>
        <v/>
      </c>
      <c r="I12" s="103" t="str">
        <f t="shared" si="1"/>
        <v/>
      </c>
      <c r="J12" s="104" t="str">
        <f ca="1">IFERROR(IF(COUNTIF(H$3:H12,H12)=1,SUM(OFFSET(INDIRECT("'Points attribués'!"&amp;ADDRESS(MATCH(H12,'Points attribués'!$A$2:$A$15,0)+2,2)),0,0,COUNTIF(H$3:H$16,H12),1))/COUNTIF(H$3:H$16,H12),INDIRECT(ADDRESS(MATCH(H12,H$3:H12,0)+ROW(J$2),COLUMN(J$2)))),"0")</f>
        <v>0</v>
      </c>
      <c r="K12" s="105" t="s">
        <v>27</v>
      </c>
      <c r="L12" s="138"/>
    </row>
    <row r="13" spans="1:13" ht="21" x14ac:dyDescent="0.35">
      <c r="A13" s="106"/>
      <c r="B13" s="101" t="str">
        <f>VLOOKUP(C13,'LISTING EQUIPES'!$A$2:$B$15,2)</f>
        <v>TRAINING CENTER 2</v>
      </c>
      <c r="C13" s="122">
        <v>11</v>
      </c>
      <c r="D13" s="126"/>
      <c r="E13" s="124"/>
      <c r="F13" s="125"/>
      <c r="G13" s="102">
        <f t="shared" si="2"/>
        <v>0</v>
      </c>
      <c r="H13" s="103" t="str">
        <f t="shared" si="0"/>
        <v/>
      </c>
      <c r="I13" s="103" t="str">
        <f t="shared" si="1"/>
        <v/>
      </c>
      <c r="J13" s="104" t="str">
        <f ca="1">IFERROR(IF(COUNTIF(H$3:H13,H13)=1,SUM(OFFSET(INDIRECT("'Points attribués'!"&amp;ADDRESS(MATCH(H13,'Points attribués'!$A$2:$A$15,0)+2,2)),0,0,COUNTIF(H$3:H$16,H13),1))/COUNTIF(H$3:H$16,H13),INDIRECT(ADDRESS(MATCH(H13,H$3:H13,0)+ROW(J$2),COLUMN(J$2)))),"0")</f>
        <v>0</v>
      </c>
      <c r="K13" s="105" t="s">
        <v>27</v>
      </c>
      <c r="L13" s="138"/>
    </row>
    <row r="14" spans="1:13" ht="21" x14ac:dyDescent="0.35">
      <c r="A14" s="106"/>
      <c r="B14" s="101" t="str">
        <f>VLOOKUP(C14,'LISTING EQUIPES'!$A$2:$B$15,2)</f>
        <v>COTE BLEUE</v>
      </c>
      <c r="C14" s="122">
        <v>12</v>
      </c>
      <c r="D14" s="127"/>
      <c r="E14" s="124"/>
      <c r="F14" s="125"/>
      <c r="G14" s="102">
        <f t="shared" si="2"/>
        <v>0</v>
      </c>
      <c r="H14" s="103" t="str">
        <f t="shared" si="0"/>
        <v/>
      </c>
      <c r="I14" s="103" t="str">
        <f t="shared" si="1"/>
        <v/>
      </c>
      <c r="J14" s="104" t="str">
        <f ca="1">IFERROR(IF(COUNTIF(H$3:H14,H14)=1,SUM(OFFSET(INDIRECT("'Points attribués'!"&amp;ADDRESS(MATCH(H14,'Points attribués'!$A$2:$A$15,0)+2,2)),0,0,COUNTIF(H$3:H$16,H14),1))/COUNTIF(H$3:H$16,H14),INDIRECT(ADDRESS(MATCH(H14,H$3:H14,0)+ROW(J$2),COLUMN(J$2)))),"0")</f>
        <v>0</v>
      </c>
      <c r="K14" s="105" t="s">
        <v>27</v>
      </c>
      <c r="L14" s="138"/>
    </row>
    <row r="15" spans="1:13" ht="21" x14ac:dyDescent="0.35">
      <c r="A15" s="106"/>
      <c r="B15" s="101" t="str">
        <f>VLOOKUP(C15,'LISTING EQUIPES'!$A$2:$B$15,2)</f>
        <v>AIX EN PROVENCE</v>
      </c>
      <c r="C15" s="122">
        <v>13</v>
      </c>
      <c r="D15" s="126"/>
      <c r="E15" s="124"/>
      <c r="F15" s="125"/>
      <c r="G15" s="102">
        <f t="shared" si="2"/>
        <v>0</v>
      </c>
      <c r="H15" s="103" t="str">
        <f t="shared" si="0"/>
        <v/>
      </c>
      <c r="I15" s="103" t="str">
        <f t="shared" si="1"/>
        <v/>
      </c>
      <c r="J15" s="104" t="str">
        <f ca="1">IFERROR(IF(COUNTIF(H$3:H15,H15)=1,SUM(OFFSET(INDIRECT("'Points attribués'!"&amp;ADDRESS(MATCH(H15,'Points attribués'!$A$2:$A$15,0)+2,2)),0,0,COUNTIF(H$3:H$16,H15),1))/COUNTIF(H$3:H$16,H15),INDIRECT(ADDRESS(MATCH(H15,H$3:H15,0)+ROW(J$2),COLUMN(J$2)))),"0")</f>
        <v>0</v>
      </c>
      <c r="K15" s="105" t="s">
        <v>27</v>
      </c>
      <c r="L15" s="138"/>
    </row>
    <row r="16" spans="1:13" ht="21" x14ac:dyDescent="0.35">
      <c r="A16" s="106"/>
      <c r="B16" s="101" t="str">
        <f>VLOOKUP(C16,'LISTING EQUIPES'!$A$2:$B$15,2)</f>
        <v>CABRE D'OR</v>
      </c>
      <c r="C16" s="122">
        <v>14</v>
      </c>
      <c r="D16" s="126"/>
      <c r="E16" s="124"/>
      <c r="F16" s="125"/>
      <c r="G16" s="102">
        <f t="shared" si="2"/>
        <v>0</v>
      </c>
      <c r="H16" s="103" t="str">
        <f t="shared" si="0"/>
        <v/>
      </c>
      <c r="I16" s="103" t="str">
        <f t="shared" si="1"/>
        <v/>
      </c>
      <c r="J16" s="104" t="str">
        <f ca="1">IFERROR(IF(COUNTIF(H$3:H16,H16)=1,SUM(OFFSET(INDIRECT("'Points attribués'!"&amp;ADDRESS(MATCH(H16,'Points attribués'!$A$2:$A$15,0)+2,2)),0,0,COUNTIF(H$3:H$16,H16),1))/COUNTIF(H$3:H$16,H16),INDIRECT(ADDRESS(MATCH(H16,H$3:H16,0)+ROW(J$2),COLUMN(J$2)))),"0")</f>
        <v>0</v>
      </c>
      <c r="K16" s="105" t="s">
        <v>27</v>
      </c>
      <c r="L16" s="138"/>
    </row>
  </sheetData>
  <sheetProtection sheet="1" selectLockedCells="1" autoFilter="0"/>
  <autoFilter ref="B2:L16">
    <filterColumn colId="8" showButton="0"/>
  </autoFilter>
  <mergeCells count="2">
    <mergeCell ref="B1:K1"/>
    <mergeCell ref="J2:K2"/>
  </mergeCells>
  <pageMargins left="0.41" right="0.25" top="0.65" bottom="0.75" header="0.3" footer="0.3"/>
  <pageSetup paperSize="9" scale="7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zoomScale="75" zoomScaleNormal="75" workbookViewId="0">
      <pane ySplit="2" topLeftCell="A3" activePane="bottomLeft" state="frozen"/>
      <selection pane="bottomLeft" activeCell="L16" sqref="B2:L16"/>
    </sheetView>
  </sheetViews>
  <sheetFormatPr baseColWidth="10" defaultColWidth="11.42578125" defaultRowHeight="15" x14ac:dyDescent="0.25"/>
  <cols>
    <col min="2" max="2" width="30.42578125" customWidth="1"/>
    <col min="3" max="3" width="4.5703125" hidden="1" customWidth="1"/>
    <col min="4" max="4" width="23.7109375" customWidth="1"/>
    <col min="5" max="5" width="22.28515625" customWidth="1"/>
    <col min="6" max="6" width="21.85546875" bestFit="1" customWidth="1"/>
    <col min="7" max="7" width="30.42578125" customWidth="1"/>
    <col min="8" max="8" width="16" hidden="1" customWidth="1"/>
    <col min="9" max="9" width="12.5703125" customWidth="1"/>
    <col min="10" max="10" width="11.5703125" customWidth="1"/>
    <col min="11" max="11" width="13.140625" customWidth="1"/>
  </cols>
  <sheetData>
    <row r="1" spans="1:13" ht="36" x14ac:dyDescent="0.55000000000000004">
      <c r="B1" s="188" t="s">
        <v>136</v>
      </c>
      <c r="C1" s="188"/>
      <c r="D1" s="188"/>
      <c r="E1" s="188"/>
      <c r="F1" s="188"/>
      <c r="G1" s="188"/>
      <c r="H1" s="188"/>
      <c r="I1" s="188"/>
      <c r="J1" s="188"/>
      <c r="K1" s="188"/>
      <c r="L1" s="94"/>
      <c r="M1" s="94"/>
    </row>
    <row r="2" spans="1:13" s="96" customFormat="1" ht="56.25" customHeight="1" x14ac:dyDescent="0.25">
      <c r="B2" s="109" t="s">
        <v>0</v>
      </c>
      <c r="C2" s="109" t="s">
        <v>123</v>
      </c>
      <c r="D2" s="110" t="s">
        <v>121</v>
      </c>
      <c r="E2" s="107" t="s">
        <v>122</v>
      </c>
      <c r="F2" s="108" t="s">
        <v>120</v>
      </c>
      <c r="G2" s="111" t="s">
        <v>148</v>
      </c>
      <c r="H2" s="97" t="s">
        <v>134</v>
      </c>
      <c r="I2" s="97" t="s">
        <v>92</v>
      </c>
      <c r="J2" s="189" t="s">
        <v>146</v>
      </c>
      <c r="K2" s="190"/>
      <c r="L2" s="136" t="s">
        <v>149</v>
      </c>
    </row>
    <row r="3" spans="1:13" s="106" customFormat="1" ht="21" x14ac:dyDescent="0.35">
      <c r="B3" s="101" t="str">
        <f>VLOOKUP(C3,'LISTING EQUIPES'!$A$2:$B$15,2)</f>
        <v>AIX MARSEILLE</v>
      </c>
      <c r="C3" s="122">
        <v>1</v>
      </c>
      <c r="D3" s="123"/>
      <c r="E3" s="124"/>
      <c r="F3" s="125"/>
      <c r="G3" s="102">
        <f>SUM(D3:F3)+L3</f>
        <v>0</v>
      </c>
      <c r="H3" s="103" t="str">
        <f t="shared" ref="H3:H16" si="0">IF(G3=0,"",RANK(G3,$G$3:$G$17,1))</f>
        <v/>
      </c>
      <c r="I3" s="103" t="str">
        <f t="shared" ref="I3:I16" si="1">IF(G3=0,"",RANK(J3,$J$3:$J$17,0))</f>
        <v/>
      </c>
      <c r="J3" s="104" t="str">
        <f ca="1">IFERROR(IF(COUNTIF(H$3:H3,H3)=1,SUM(OFFSET(INDIRECT("'Points attribués'!"&amp;ADDRESS(MATCH(H3,'Points attribués'!$A$2:$A$15,0)+2,2)),0,0,COUNTIF(H$3:H$16,H3),1))/COUNTIF(H$3:H$16,H3),INDIRECT(ADDRESS(MATCH(H3,H$3:H3,0)+ROW(J$2),COLUMN(J$2)))),"0")</f>
        <v>0</v>
      </c>
      <c r="K3" s="105" t="s">
        <v>27</v>
      </c>
      <c r="L3" s="137"/>
      <c r="M3" s="96"/>
    </row>
    <row r="4" spans="1:13" s="106" customFormat="1" ht="21" x14ac:dyDescent="0.35">
      <c r="B4" s="101" t="str">
        <f>VLOOKUP(C4,'LISTING EQUIPES'!$A$2:$B$15,2)</f>
        <v>AIX GOLF</v>
      </c>
      <c r="C4" s="122">
        <v>2</v>
      </c>
      <c r="D4" s="126"/>
      <c r="E4" s="124"/>
      <c r="F4" s="125"/>
      <c r="G4" s="102">
        <f t="shared" ref="G4:G16" si="2">SUM(D4:F4)+L4</f>
        <v>0</v>
      </c>
      <c r="H4" s="103" t="str">
        <f t="shared" si="0"/>
        <v/>
      </c>
      <c r="I4" s="103" t="str">
        <f t="shared" si="1"/>
        <v/>
      </c>
      <c r="J4" s="104" t="str">
        <f ca="1">IFERROR(IF(COUNTIF(H$3:H4,H4)=1,SUM(OFFSET(INDIRECT("'Points attribués'!"&amp;ADDRESS(MATCH(H4,'Points attribués'!$A$2:$A$15,0)+2,2)),0,0,COUNTIF(H$3:H$16,H4),1))/COUNTIF(H$3:H$16,H4),INDIRECT(ADDRESS(MATCH(H4,H$3:H4,0)+ROW(J$2),COLUMN(J$2)))),"0")</f>
        <v>0</v>
      </c>
      <c r="K4" s="105" t="s">
        <v>27</v>
      </c>
      <c r="L4" s="137"/>
      <c r="M4" s="96"/>
    </row>
    <row r="5" spans="1:13" s="106" customFormat="1" ht="21" x14ac:dyDescent="0.35">
      <c r="B5" s="101" t="str">
        <f>VLOOKUP(C5,'LISTING EQUIPES'!$A$2:$B$15,2)</f>
        <v>BASTIDE SALETTE 1</v>
      </c>
      <c r="C5" s="122">
        <v>3</v>
      </c>
      <c r="D5" s="126"/>
      <c r="E5" s="124"/>
      <c r="F5" s="125"/>
      <c r="G5" s="102">
        <f t="shared" si="2"/>
        <v>0</v>
      </c>
      <c r="H5" s="103" t="str">
        <f t="shared" si="0"/>
        <v/>
      </c>
      <c r="I5" s="103" t="str">
        <f t="shared" si="1"/>
        <v/>
      </c>
      <c r="J5" s="104" t="str">
        <f ca="1">IFERROR(IF(COUNTIF(H$3:H5,H5)=1,SUM(OFFSET(INDIRECT("'Points attribués'!"&amp;ADDRESS(MATCH(H5,'Points attribués'!$A$2:$A$15,0)+2,2)),0,0,COUNTIF(H$3:H$16,H5),1))/COUNTIF(H$3:H$16,H5),INDIRECT(ADDRESS(MATCH(H5,H$3:H5,0)+ROW(J$2),COLUMN(J$2)))),"0")</f>
        <v>0</v>
      </c>
      <c r="K5" s="105" t="s">
        <v>27</v>
      </c>
      <c r="L5" s="137"/>
    </row>
    <row r="6" spans="1:13" s="106" customFormat="1" ht="21" x14ac:dyDescent="0.35">
      <c r="B6" s="101" t="str">
        <f>VLOOKUP(C6,'LISTING EQUIPES'!$A$2:$B$15,2)</f>
        <v>ECOLE DE L'AIR</v>
      </c>
      <c r="C6" s="122">
        <v>4</v>
      </c>
      <c r="D6" s="126"/>
      <c r="E6" s="124"/>
      <c r="F6" s="125"/>
      <c r="G6" s="102">
        <f t="shared" si="2"/>
        <v>0</v>
      </c>
      <c r="H6" s="103" t="str">
        <f t="shared" si="0"/>
        <v/>
      </c>
      <c r="I6" s="103" t="str">
        <f t="shared" si="1"/>
        <v/>
      </c>
      <c r="J6" s="104" t="str">
        <f ca="1">IFERROR(IF(COUNTIF(H$3:H6,H6)=1,SUM(OFFSET(INDIRECT("'Points attribués'!"&amp;ADDRESS(MATCH(H6,'Points attribués'!$A$2:$A$15,0)+2,2)),0,0,COUNTIF(H$3:H$16,H6),1))/COUNTIF(H$3:H$16,H6),INDIRECT(ADDRESS(MATCH(H6,H$3:H6,0)+ROW(J$2),COLUMN(J$2)))),"0")</f>
        <v>0</v>
      </c>
      <c r="K6" s="105" t="s">
        <v>27</v>
      </c>
      <c r="L6" s="137"/>
    </row>
    <row r="7" spans="1:13" s="106" customFormat="1" ht="21" x14ac:dyDescent="0.35">
      <c r="B7" s="101" t="str">
        <f>VLOOKUP(C7,'LISTING EQUIPES'!$A$2:$B$15,2)</f>
        <v>BASTIDE SALETTE 2</v>
      </c>
      <c r="C7" s="122">
        <v>5</v>
      </c>
      <c r="D7" s="126"/>
      <c r="E7" s="124"/>
      <c r="F7" s="125"/>
      <c r="G7" s="102">
        <f t="shared" si="2"/>
        <v>0</v>
      </c>
      <c r="H7" s="103" t="str">
        <f t="shared" si="0"/>
        <v/>
      </c>
      <c r="I7" s="103" t="str">
        <f t="shared" si="1"/>
        <v/>
      </c>
      <c r="J7" s="104" t="str">
        <f ca="1">IFERROR(IF(COUNTIF(H$3:H7,H7)=1,SUM(OFFSET(INDIRECT("'Points attribués'!"&amp;ADDRESS(MATCH(H7,'Points attribués'!$A$2:$A$15,0)+2,2)),0,0,COUNTIF(H$3:H$16,H7),1))/COUNTIF(H$3:H$16,H7),INDIRECT(ADDRESS(MATCH(H7,H$3:H7,0)+ROW(J$2),COLUMN(J$2)))),"0")</f>
        <v>0</v>
      </c>
      <c r="K7" s="105" t="s">
        <v>27</v>
      </c>
      <c r="L7" s="137"/>
    </row>
    <row r="8" spans="1:13" s="106" customFormat="1" ht="21" x14ac:dyDescent="0.35">
      <c r="B8" s="101" t="str">
        <f>VLOOKUP(C8,'LISTING EQUIPES'!$A$2:$B$15,2)</f>
        <v>TRAINING CENTER 1</v>
      </c>
      <c r="C8" s="122">
        <v>6</v>
      </c>
      <c r="D8" s="126"/>
      <c r="E8" s="124"/>
      <c r="F8" s="125"/>
      <c r="G8" s="102">
        <f t="shared" si="2"/>
        <v>0</v>
      </c>
      <c r="H8" s="103" t="str">
        <f t="shared" si="0"/>
        <v/>
      </c>
      <c r="I8" s="103" t="str">
        <f t="shared" si="1"/>
        <v/>
      </c>
      <c r="J8" s="104" t="str">
        <f ca="1">IFERROR(IF(COUNTIF(H$3:H8,H8)=1,SUM(OFFSET(INDIRECT("'Points attribués'!"&amp;ADDRESS(MATCH(H8,'Points attribués'!$A$2:$A$15,0)+2,2)),0,0,COUNTIF(H$3:H$16,H8),1))/COUNTIF(H$3:H$16,H8),INDIRECT(ADDRESS(MATCH(H8,H$3:H8,0)+ROW(J$2),COLUMN(J$2)))),"0")</f>
        <v>0</v>
      </c>
      <c r="K8" s="105" t="s">
        <v>27</v>
      </c>
      <c r="L8" s="137"/>
    </row>
    <row r="9" spans="1:13" s="106" customFormat="1" ht="21" x14ac:dyDescent="0.35">
      <c r="B9" s="101" t="str">
        <f>VLOOKUP(C9,'LISTING EQUIPES'!$A$2:$B$15,2)</f>
        <v>PONT ROYAL</v>
      </c>
      <c r="C9" s="122">
        <v>7</v>
      </c>
      <c r="D9" s="126"/>
      <c r="E9" s="124"/>
      <c r="F9" s="125"/>
      <c r="G9" s="102">
        <f t="shared" si="2"/>
        <v>0</v>
      </c>
      <c r="H9" s="103" t="str">
        <f t="shared" si="0"/>
        <v/>
      </c>
      <c r="I9" s="103" t="str">
        <f t="shared" si="1"/>
        <v/>
      </c>
      <c r="J9" s="104" t="str">
        <f ca="1">IFERROR(IF(COUNTIF(H$3:H9,H9)=1,SUM(OFFSET(INDIRECT("'Points attribués'!"&amp;ADDRESS(MATCH(H9,'Points attribués'!$A$2:$A$15,0)+2,2)),0,0,COUNTIF(H$3:H$16,H9),1))/COUNTIF(H$3:H$16,H9),INDIRECT(ADDRESS(MATCH(H9,H$3:H9,0)+ROW(J$2),COLUMN(J$2)))),"0")</f>
        <v>0</v>
      </c>
      <c r="K9" s="105" t="s">
        <v>27</v>
      </c>
      <c r="L9" s="137"/>
    </row>
    <row r="10" spans="1:13" s="106" customFormat="1" ht="21" x14ac:dyDescent="0.35">
      <c r="B10" s="101" t="str">
        <f>VLOOKUP(C10,'LISTING EQUIPES'!$A$2:$B$15,2)</f>
        <v>SERVANES</v>
      </c>
      <c r="C10" s="122">
        <v>8</v>
      </c>
      <c r="D10" s="126"/>
      <c r="E10" s="124"/>
      <c r="F10" s="125"/>
      <c r="G10" s="102">
        <f t="shared" si="2"/>
        <v>0</v>
      </c>
      <c r="H10" s="103" t="str">
        <f t="shared" si="0"/>
        <v/>
      </c>
      <c r="I10" s="103" t="str">
        <f t="shared" si="1"/>
        <v/>
      </c>
      <c r="J10" s="104" t="str">
        <f ca="1">IFERROR(IF(COUNTIF(H$3:H10,H10)=1,SUM(OFFSET(INDIRECT("'Points attribués'!"&amp;ADDRESS(MATCH(H10,'Points attribués'!$A$2:$A$15,0)+2,2)),0,0,COUNTIF(H$3:H$16,H10),1))/COUNTIF(H$3:H$16,H10),INDIRECT(ADDRESS(MATCH(H10,H$3:H10,0)+ROW(J$2),COLUMN(J$2)))),"0")</f>
        <v>0</v>
      </c>
      <c r="K10" s="105" t="s">
        <v>27</v>
      </c>
      <c r="L10" s="137"/>
    </row>
    <row r="11" spans="1:13" ht="21" x14ac:dyDescent="0.35">
      <c r="A11" s="106"/>
      <c r="B11" s="101" t="str">
        <f>VLOOKUP(C11,'LISTING EQUIPES'!$A$2:$B$15,2)</f>
        <v>CHÂTEAU L ARC</v>
      </c>
      <c r="C11" s="122">
        <v>9</v>
      </c>
      <c r="D11" s="126"/>
      <c r="E11" s="124"/>
      <c r="F11" s="125"/>
      <c r="G11" s="102">
        <f t="shared" si="2"/>
        <v>0</v>
      </c>
      <c r="H11" s="103" t="str">
        <f t="shared" si="0"/>
        <v/>
      </c>
      <c r="I11" s="103" t="str">
        <f t="shared" si="1"/>
        <v/>
      </c>
      <c r="J11" s="104" t="str">
        <f ca="1">IFERROR(IF(COUNTIF(H$3:H11,H11)=1,SUM(OFFSET(INDIRECT("'Points attribués'!"&amp;ADDRESS(MATCH(H11,'Points attribués'!$A$2:$A$15,0)+2,2)),0,0,COUNTIF(H$3:H$16,H11),1))/COUNTIF(H$3:H$16,H11),INDIRECT(ADDRESS(MATCH(H11,H$3:H11,0)+ROW(J$2),COLUMN(J$2)))),"0")</f>
        <v>0</v>
      </c>
      <c r="K11" s="105" t="s">
        <v>27</v>
      </c>
      <c r="L11" s="138"/>
    </row>
    <row r="12" spans="1:13" ht="21" x14ac:dyDescent="0.35">
      <c r="A12" s="106"/>
      <c r="B12" s="101" t="str">
        <f>VLOOKUP(C12,'LISTING EQUIPES'!$A$2:$B$15,2)</f>
        <v>MANVILLE</v>
      </c>
      <c r="C12" s="122">
        <v>10</v>
      </c>
      <c r="D12" s="126"/>
      <c r="E12" s="124"/>
      <c r="F12" s="125"/>
      <c r="G12" s="102">
        <f t="shared" si="2"/>
        <v>0</v>
      </c>
      <c r="H12" s="103" t="str">
        <f t="shared" si="0"/>
        <v/>
      </c>
      <c r="I12" s="103" t="str">
        <f t="shared" si="1"/>
        <v/>
      </c>
      <c r="J12" s="104" t="str">
        <f ca="1">IFERROR(IF(COUNTIF(H$3:H12,H12)=1,SUM(OFFSET(INDIRECT("'Points attribués'!"&amp;ADDRESS(MATCH(H12,'Points attribués'!$A$2:$A$15,0)+2,2)),0,0,COUNTIF(H$3:H$16,H12),1))/COUNTIF(H$3:H$16,H12),INDIRECT(ADDRESS(MATCH(H12,H$3:H12,0)+ROW(J$2),COLUMN(J$2)))),"0")</f>
        <v>0</v>
      </c>
      <c r="K12" s="105" t="s">
        <v>27</v>
      </c>
      <c r="L12" s="138"/>
    </row>
    <row r="13" spans="1:13" ht="21" x14ac:dyDescent="0.35">
      <c r="A13" s="106"/>
      <c r="B13" s="101" t="str">
        <f>VLOOKUP(C13,'LISTING EQUIPES'!$A$2:$B$15,2)</f>
        <v>TRAINING CENTER 2</v>
      </c>
      <c r="C13" s="122">
        <v>11</v>
      </c>
      <c r="D13" s="126"/>
      <c r="E13" s="124"/>
      <c r="F13" s="125"/>
      <c r="G13" s="102">
        <f t="shared" si="2"/>
        <v>0</v>
      </c>
      <c r="H13" s="103" t="str">
        <f t="shared" si="0"/>
        <v/>
      </c>
      <c r="I13" s="103" t="str">
        <f t="shared" si="1"/>
        <v/>
      </c>
      <c r="J13" s="104" t="str">
        <f ca="1">IFERROR(IF(COUNTIF(H$3:H13,H13)=1,SUM(OFFSET(INDIRECT("'Points attribués'!"&amp;ADDRESS(MATCH(H13,'Points attribués'!$A$2:$A$15,0)+2,2)),0,0,COUNTIF(H$3:H$16,H13),1))/COUNTIF(H$3:H$16,H13),INDIRECT(ADDRESS(MATCH(H13,H$3:H13,0)+ROW(J$2),COLUMN(J$2)))),"0")</f>
        <v>0</v>
      </c>
      <c r="K13" s="105" t="s">
        <v>27</v>
      </c>
      <c r="L13" s="138"/>
    </row>
    <row r="14" spans="1:13" ht="21" x14ac:dyDescent="0.35">
      <c r="A14" s="106"/>
      <c r="B14" s="101" t="str">
        <f>VLOOKUP(C14,'LISTING EQUIPES'!$A$2:$B$15,2)</f>
        <v>COTE BLEUE</v>
      </c>
      <c r="C14" s="122">
        <v>12</v>
      </c>
      <c r="D14" s="127"/>
      <c r="E14" s="124"/>
      <c r="F14" s="125"/>
      <c r="G14" s="102">
        <f t="shared" si="2"/>
        <v>0</v>
      </c>
      <c r="H14" s="103" t="str">
        <f t="shared" si="0"/>
        <v/>
      </c>
      <c r="I14" s="103" t="str">
        <f t="shared" si="1"/>
        <v/>
      </c>
      <c r="J14" s="104" t="str">
        <f ca="1">IFERROR(IF(COUNTIF(H$3:H14,H14)=1,SUM(OFFSET(INDIRECT("'Points attribués'!"&amp;ADDRESS(MATCH(H14,'Points attribués'!$A$2:$A$15,0)+2,2)),0,0,COUNTIF(H$3:H$16,H14),1))/COUNTIF(H$3:H$16,H14),INDIRECT(ADDRESS(MATCH(H14,H$3:H14,0)+ROW(J$2),COLUMN(J$2)))),"0")</f>
        <v>0</v>
      </c>
      <c r="K14" s="105" t="s">
        <v>27</v>
      </c>
      <c r="L14" s="138"/>
    </row>
    <row r="15" spans="1:13" ht="21" x14ac:dyDescent="0.35">
      <c r="A15" s="106"/>
      <c r="B15" s="101" t="str">
        <f>VLOOKUP(C15,'LISTING EQUIPES'!$A$2:$B$15,2)</f>
        <v>AIX EN PROVENCE</v>
      </c>
      <c r="C15" s="122">
        <v>13</v>
      </c>
      <c r="D15" s="126"/>
      <c r="E15" s="124"/>
      <c r="F15" s="125"/>
      <c r="G15" s="102">
        <f t="shared" si="2"/>
        <v>0</v>
      </c>
      <c r="H15" s="103" t="str">
        <f t="shared" si="0"/>
        <v/>
      </c>
      <c r="I15" s="103" t="str">
        <f t="shared" si="1"/>
        <v/>
      </c>
      <c r="J15" s="104" t="str">
        <f ca="1">IFERROR(IF(COUNTIF(H$3:H15,H15)=1,SUM(OFFSET(INDIRECT("'Points attribués'!"&amp;ADDRESS(MATCH(H15,'Points attribués'!$A$2:$A$15,0)+2,2)),0,0,COUNTIF(H$3:H$16,H15),1))/COUNTIF(H$3:H$16,H15),INDIRECT(ADDRESS(MATCH(H15,H$3:H15,0)+ROW(J$2),COLUMN(J$2)))),"0")</f>
        <v>0</v>
      </c>
      <c r="K15" s="105" t="s">
        <v>27</v>
      </c>
      <c r="L15" s="138"/>
    </row>
    <row r="16" spans="1:13" ht="21" x14ac:dyDescent="0.35">
      <c r="A16" s="106"/>
      <c r="B16" s="101" t="str">
        <f>VLOOKUP(C16,'LISTING EQUIPES'!$A$2:$B$15,2)</f>
        <v>CABRE D'OR</v>
      </c>
      <c r="C16" s="122">
        <v>14</v>
      </c>
      <c r="D16" s="126"/>
      <c r="E16" s="124"/>
      <c r="F16" s="125"/>
      <c r="G16" s="102">
        <f t="shared" si="2"/>
        <v>0</v>
      </c>
      <c r="H16" s="103" t="str">
        <f t="shared" si="0"/>
        <v/>
      </c>
      <c r="I16" s="103" t="str">
        <f t="shared" si="1"/>
        <v/>
      </c>
      <c r="J16" s="104" t="str">
        <f ca="1">IFERROR(IF(COUNTIF(H$3:H16,H16)=1,SUM(OFFSET(INDIRECT("'Points attribués'!"&amp;ADDRESS(MATCH(H16,'Points attribués'!$A$2:$A$15,0)+2,2)),0,0,COUNTIF(H$3:H$16,H16),1))/COUNTIF(H$3:H$16,H16),INDIRECT(ADDRESS(MATCH(H16,H$3:H16,0)+ROW(J$2),COLUMN(J$2)))),"0")</f>
        <v>0</v>
      </c>
      <c r="K16" s="105" t="s">
        <v>27</v>
      </c>
      <c r="L16" s="138"/>
    </row>
  </sheetData>
  <sheetProtection sheet="1" selectLockedCells="1" autoFilter="0"/>
  <autoFilter ref="B2:L16">
    <filterColumn colId="8" showButton="0"/>
  </autoFilter>
  <mergeCells count="2">
    <mergeCell ref="B1:K1"/>
    <mergeCell ref="J2:K2"/>
  </mergeCells>
  <pageMargins left="0.41" right="0.25" top="0.65" bottom="0.75" header="0.3" footer="0.3"/>
  <pageSetup paperSize="9" scale="7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zoomScale="75" zoomScaleNormal="75" workbookViewId="0">
      <pane ySplit="2" topLeftCell="A3" activePane="bottomLeft" state="frozen"/>
      <selection pane="bottomLeft" activeCell="L16" sqref="B2:L16"/>
    </sheetView>
  </sheetViews>
  <sheetFormatPr baseColWidth="10" defaultColWidth="11.42578125" defaultRowHeight="15" x14ac:dyDescent="0.25"/>
  <cols>
    <col min="2" max="2" width="30.42578125" customWidth="1"/>
    <col min="3" max="3" width="4.140625" hidden="1" customWidth="1"/>
    <col min="4" max="4" width="23.7109375" customWidth="1"/>
    <col min="5" max="5" width="22.28515625" customWidth="1"/>
    <col min="6" max="6" width="21.85546875" bestFit="1" customWidth="1"/>
    <col min="7" max="7" width="30.42578125" customWidth="1"/>
    <col min="8" max="8" width="16" hidden="1" customWidth="1"/>
    <col min="9" max="9" width="12.5703125" customWidth="1"/>
    <col min="10" max="10" width="11.5703125" customWidth="1"/>
    <col min="11" max="11" width="13.140625" customWidth="1"/>
  </cols>
  <sheetData>
    <row r="1" spans="1:13" ht="36" x14ac:dyDescent="0.55000000000000004">
      <c r="B1" s="188" t="s">
        <v>137</v>
      </c>
      <c r="C1" s="188"/>
      <c r="D1" s="188"/>
      <c r="E1" s="188"/>
      <c r="F1" s="188"/>
      <c r="G1" s="188"/>
      <c r="H1" s="188"/>
      <c r="I1" s="188"/>
      <c r="J1" s="188"/>
      <c r="K1" s="188"/>
      <c r="L1" s="94"/>
      <c r="M1" s="94"/>
    </row>
    <row r="2" spans="1:13" s="96" customFormat="1" ht="56.25" customHeight="1" x14ac:dyDescent="0.25">
      <c r="B2" s="109" t="s">
        <v>0</v>
      </c>
      <c r="C2" s="109" t="s">
        <v>123</v>
      </c>
      <c r="D2" s="110" t="s">
        <v>121</v>
      </c>
      <c r="E2" s="107" t="s">
        <v>122</v>
      </c>
      <c r="F2" s="108" t="s">
        <v>120</v>
      </c>
      <c r="G2" s="111" t="s">
        <v>148</v>
      </c>
      <c r="H2" s="97" t="s">
        <v>134</v>
      </c>
      <c r="I2" s="97" t="s">
        <v>92</v>
      </c>
      <c r="J2" s="189" t="s">
        <v>146</v>
      </c>
      <c r="K2" s="190"/>
      <c r="L2" s="136" t="s">
        <v>149</v>
      </c>
    </row>
    <row r="3" spans="1:13" s="106" customFormat="1" ht="21" x14ac:dyDescent="0.35">
      <c r="B3" s="101" t="str">
        <f>VLOOKUP(C3,'LISTING EQUIPES'!$A$2:$B$15,2)</f>
        <v>AIX MARSEILLE</v>
      </c>
      <c r="C3" s="122">
        <v>1</v>
      </c>
      <c r="D3" s="123"/>
      <c r="E3" s="124"/>
      <c r="F3" s="125"/>
      <c r="G3" s="102">
        <f>SUM(D3:F3)+L3</f>
        <v>0</v>
      </c>
      <c r="H3" s="103" t="str">
        <f t="shared" ref="H3:H16" si="0">IF(G3=0,"",RANK(G3,$G$3:$G$17,1))</f>
        <v/>
      </c>
      <c r="I3" s="103" t="str">
        <f t="shared" ref="I3:I16" si="1">IF(G3=0,"",RANK(J3,$J$3:$J$17,0))</f>
        <v/>
      </c>
      <c r="J3" s="104" t="str">
        <f ca="1">IFERROR(IF(COUNTIF(H$3:H3,H3)=1,SUM(OFFSET(INDIRECT("'Points attribués'!"&amp;ADDRESS(MATCH(H3,'Points attribués'!$A$2:$A$15,0)+2,2)),0,0,COUNTIF(H$3:H$16,H3),1))/COUNTIF(H$3:H$16,H3),INDIRECT(ADDRESS(MATCH(H3,H$3:H3,0)+ROW(J$2),COLUMN(J$2)))),"0")</f>
        <v>0</v>
      </c>
      <c r="K3" s="105" t="s">
        <v>27</v>
      </c>
      <c r="L3" s="137"/>
      <c r="M3" s="96"/>
    </row>
    <row r="4" spans="1:13" s="106" customFormat="1" ht="21" x14ac:dyDescent="0.35">
      <c r="B4" s="101" t="str">
        <f>VLOOKUP(C4,'LISTING EQUIPES'!$A$2:$B$15,2)</f>
        <v>AIX GOLF</v>
      </c>
      <c r="C4" s="122">
        <v>2</v>
      </c>
      <c r="D4" s="126"/>
      <c r="E4" s="124"/>
      <c r="F4" s="125"/>
      <c r="G4" s="102">
        <f t="shared" ref="G4:G16" si="2">SUM(D4:F4)+L4</f>
        <v>0</v>
      </c>
      <c r="H4" s="103" t="str">
        <f t="shared" si="0"/>
        <v/>
      </c>
      <c r="I4" s="103" t="str">
        <f t="shared" si="1"/>
        <v/>
      </c>
      <c r="J4" s="104" t="str">
        <f ca="1">IFERROR(IF(COUNTIF(H$3:H4,H4)=1,SUM(OFFSET(INDIRECT("'Points attribués'!"&amp;ADDRESS(MATCH(H4,'Points attribués'!$A$2:$A$15,0)+2,2)),0,0,COUNTIF(H$3:H$16,H4),1))/COUNTIF(H$3:H$16,H4),INDIRECT(ADDRESS(MATCH(H4,H$3:H4,0)+ROW(J$2),COLUMN(J$2)))),"0")</f>
        <v>0</v>
      </c>
      <c r="K4" s="105" t="s">
        <v>27</v>
      </c>
      <c r="L4" s="137"/>
      <c r="M4" s="96"/>
    </row>
    <row r="5" spans="1:13" s="106" customFormat="1" ht="21" x14ac:dyDescent="0.35">
      <c r="B5" s="101" t="str">
        <f>VLOOKUP(C5,'LISTING EQUIPES'!$A$2:$B$15,2)</f>
        <v>BASTIDE SALETTE 1</v>
      </c>
      <c r="C5" s="122">
        <v>3</v>
      </c>
      <c r="D5" s="126"/>
      <c r="E5" s="124"/>
      <c r="F5" s="125"/>
      <c r="G5" s="102">
        <f t="shared" si="2"/>
        <v>0</v>
      </c>
      <c r="H5" s="103" t="str">
        <f t="shared" si="0"/>
        <v/>
      </c>
      <c r="I5" s="103" t="str">
        <f t="shared" si="1"/>
        <v/>
      </c>
      <c r="J5" s="104" t="str">
        <f ca="1">IFERROR(IF(COUNTIF(H$3:H5,H5)=1,SUM(OFFSET(INDIRECT("'Points attribués'!"&amp;ADDRESS(MATCH(H5,'Points attribués'!$A$2:$A$15,0)+2,2)),0,0,COUNTIF(H$3:H$16,H5),1))/COUNTIF(H$3:H$16,H5),INDIRECT(ADDRESS(MATCH(H5,H$3:H5,0)+ROW(J$2),COLUMN(J$2)))),"0")</f>
        <v>0</v>
      </c>
      <c r="K5" s="105" t="s">
        <v>27</v>
      </c>
      <c r="L5" s="137"/>
    </row>
    <row r="6" spans="1:13" s="106" customFormat="1" ht="21" x14ac:dyDescent="0.35">
      <c r="B6" s="101" t="str">
        <f>VLOOKUP(C6,'LISTING EQUIPES'!$A$2:$B$15,2)</f>
        <v>ECOLE DE L'AIR</v>
      </c>
      <c r="C6" s="122">
        <v>4</v>
      </c>
      <c r="D6" s="126"/>
      <c r="E6" s="124"/>
      <c r="F6" s="125"/>
      <c r="G6" s="102">
        <f t="shared" si="2"/>
        <v>0</v>
      </c>
      <c r="H6" s="103" t="str">
        <f t="shared" si="0"/>
        <v/>
      </c>
      <c r="I6" s="103" t="str">
        <f t="shared" si="1"/>
        <v/>
      </c>
      <c r="J6" s="104" t="str">
        <f ca="1">IFERROR(IF(COUNTIF(H$3:H6,H6)=1,SUM(OFFSET(INDIRECT("'Points attribués'!"&amp;ADDRESS(MATCH(H6,'Points attribués'!$A$2:$A$15,0)+2,2)),0,0,COUNTIF(H$3:H$16,H6),1))/COUNTIF(H$3:H$16,H6),INDIRECT(ADDRESS(MATCH(H6,H$3:H6,0)+ROW(J$2),COLUMN(J$2)))),"0")</f>
        <v>0</v>
      </c>
      <c r="K6" s="105" t="s">
        <v>27</v>
      </c>
      <c r="L6" s="137"/>
    </row>
    <row r="7" spans="1:13" s="106" customFormat="1" ht="21" x14ac:dyDescent="0.35">
      <c r="B7" s="101" t="str">
        <f>VLOOKUP(C7,'LISTING EQUIPES'!$A$2:$B$15,2)</f>
        <v>BASTIDE SALETTE 2</v>
      </c>
      <c r="C7" s="122">
        <v>5</v>
      </c>
      <c r="D7" s="126"/>
      <c r="E7" s="124"/>
      <c r="F7" s="125"/>
      <c r="G7" s="102">
        <f t="shared" si="2"/>
        <v>0</v>
      </c>
      <c r="H7" s="103" t="str">
        <f t="shared" si="0"/>
        <v/>
      </c>
      <c r="I7" s="103" t="str">
        <f t="shared" si="1"/>
        <v/>
      </c>
      <c r="J7" s="104" t="str">
        <f ca="1">IFERROR(IF(COUNTIF(H$3:H7,H7)=1,SUM(OFFSET(INDIRECT("'Points attribués'!"&amp;ADDRESS(MATCH(H7,'Points attribués'!$A$2:$A$15,0)+2,2)),0,0,COUNTIF(H$3:H$16,H7),1))/COUNTIF(H$3:H$16,H7),INDIRECT(ADDRESS(MATCH(H7,H$3:H7,0)+ROW(J$2),COLUMN(J$2)))),"0")</f>
        <v>0</v>
      </c>
      <c r="K7" s="105" t="s">
        <v>27</v>
      </c>
      <c r="L7" s="137"/>
    </row>
    <row r="8" spans="1:13" s="106" customFormat="1" ht="21" x14ac:dyDescent="0.35">
      <c r="B8" s="101" t="str">
        <f>VLOOKUP(C8,'LISTING EQUIPES'!$A$2:$B$15,2)</f>
        <v>TRAINING CENTER 1</v>
      </c>
      <c r="C8" s="122">
        <v>6</v>
      </c>
      <c r="D8" s="126"/>
      <c r="E8" s="124"/>
      <c r="F8" s="125"/>
      <c r="G8" s="102">
        <f t="shared" si="2"/>
        <v>0</v>
      </c>
      <c r="H8" s="103" t="str">
        <f t="shared" si="0"/>
        <v/>
      </c>
      <c r="I8" s="103" t="str">
        <f t="shared" si="1"/>
        <v/>
      </c>
      <c r="J8" s="104" t="str">
        <f ca="1">IFERROR(IF(COUNTIF(H$3:H8,H8)=1,SUM(OFFSET(INDIRECT("'Points attribués'!"&amp;ADDRESS(MATCH(H8,'Points attribués'!$A$2:$A$15,0)+2,2)),0,0,COUNTIF(H$3:H$16,H8),1))/COUNTIF(H$3:H$16,H8),INDIRECT(ADDRESS(MATCH(H8,H$3:H8,0)+ROW(J$2),COLUMN(J$2)))),"0")</f>
        <v>0</v>
      </c>
      <c r="K8" s="105" t="s">
        <v>27</v>
      </c>
      <c r="L8" s="137"/>
    </row>
    <row r="9" spans="1:13" s="106" customFormat="1" ht="21" x14ac:dyDescent="0.35">
      <c r="B9" s="101" t="str">
        <f>VLOOKUP(C9,'LISTING EQUIPES'!$A$2:$B$15,2)</f>
        <v>PONT ROYAL</v>
      </c>
      <c r="C9" s="122">
        <v>7</v>
      </c>
      <c r="D9" s="126"/>
      <c r="E9" s="124"/>
      <c r="F9" s="125"/>
      <c r="G9" s="102">
        <f t="shared" si="2"/>
        <v>0</v>
      </c>
      <c r="H9" s="103" t="str">
        <f t="shared" si="0"/>
        <v/>
      </c>
      <c r="I9" s="103" t="str">
        <f t="shared" si="1"/>
        <v/>
      </c>
      <c r="J9" s="104" t="str">
        <f ca="1">IFERROR(IF(COUNTIF(H$3:H9,H9)=1,SUM(OFFSET(INDIRECT("'Points attribués'!"&amp;ADDRESS(MATCH(H9,'Points attribués'!$A$2:$A$15,0)+2,2)),0,0,COUNTIF(H$3:H$16,H9),1))/COUNTIF(H$3:H$16,H9),INDIRECT(ADDRESS(MATCH(H9,H$3:H9,0)+ROW(J$2),COLUMN(J$2)))),"0")</f>
        <v>0</v>
      </c>
      <c r="K9" s="105" t="s">
        <v>27</v>
      </c>
      <c r="L9" s="137"/>
    </row>
    <row r="10" spans="1:13" s="106" customFormat="1" ht="21" x14ac:dyDescent="0.35">
      <c r="B10" s="101" t="str">
        <f>VLOOKUP(C10,'LISTING EQUIPES'!$A$2:$B$15,2)</f>
        <v>SERVANES</v>
      </c>
      <c r="C10" s="122">
        <v>8</v>
      </c>
      <c r="D10" s="126"/>
      <c r="E10" s="124"/>
      <c r="F10" s="125"/>
      <c r="G10" s="102">
        <f t="shared" si="2"/>
        <v>0</v>
      </c>
      <c r="H10" s="103" t="str">
        <f t="shared" si="0"/>
        <v/>
      </c>
      <c r="I10" s="103" t="str">
        <f t="shared" si="1"/>
        <v/>
      </c>
      <c r="J10" s="104" t="str">
        <f ca="1">IFERROR(IF(COUNTIF(H$3:H10,H10)=1,SUM(OFFSET(INDIRECT("'Points attribués'!"&amp;ADDRESS(MATCH(H10,'Points attribués'!$A$2:$A$15,0)+2,2)),0,0,COUNTIF(H$3:H$16,H10),1))/COUNTIF(H$3:H$16,H10),INDIRECT(ADDRESS(MATCH(H10,H$3:H10,0)+ROW(J$2),COLUMN(J$2)))),"0")</f>
        <v>0</v>
      </c>
      <c r="K10" s="105" t="s">
        <v>27</v>
      </c>
      <c r="L10" s="137"/>
    </row>
    <row r="11" spans="1:13" ht="21" x14ac:dyDescent="0.35">
      <c r="A11" s="106"/>
      <c r="B11" s="101" t="str">
        <f>VLOOKUP(C11,'LISTING EQUIPES'!$A$2:$B$15,2)</f>
        <v>CHÂTEAU L ARC</v>
      </c>
      <c r="C11" s="122">
        <v>9</v>
      </c>
      <c r="D11" s="126"/>
      <c r="E11" s="124"/>
      <c r="F11" s="125"/>
      <c r="G11" s="102">
        <f t="shared" si="2"/>
        <v>0</v>
      </c>
      <c r="H11" s="103" t="str">
        <f t="shared" si="0"/>
        <v/>
      </c>
      <c r="I11" s="103" t="str">
        <f t="shared" si="1"/>
        <v/>
      </c>
      <c r="J11" s="104" t="str">
        <f ca="1">IFERROR(IF(COUNTIF(H$3:H11,H11)=1,SUM(OFFSET(INDIRECT("'Points attribués'!"&amp;ADDRESS(MATCH(H11,'Points attribués'!$A$2:$A$15,0)+2,2)),0,0,COUNTIF(H$3:H$16,H11),1))/COUNTIF(H$3:H$16,H11),INDIRECT(ADDRESS(MATCH(H11,H$3:H11,0)+ROW(J$2),COLUMN(J$2)))),"0")</f>
        <v>0</v>
      </c>
      <c r="K11" s="105" t="s">
        <v>27</v>
      </c>
      <c r="L11" s="138"/>
    </row>
    <row r="12" spans="1:13" ht="21" x14ac:dyDescent="0.35">
      <c r="A12" s="106"/>
      <c r="B12" s="101" t="str">
        <f>VLOOKUP(C12,'LISTING EQUIPES'!$A$2:$B$15,2)</f>
        <v>MANVILLE</v>
      </c>
      <c r="C12" s="122">
        <v>10</v>
      </c>
      <c r="D12" s="126"/>
      <c r="E12" s="124"/>
      <c r="F12" s="125"/>
      <c r="G12" s="102">
        <f t="shared" si="2"/>
        <v>0</v>
      </c>
      <c r="H12" s="103" t="str">
        <f t="shared" si="0"/>
        <v/>
      </c>
      <c r="I12" s="103" t="str">
        <f t="shared" si="1"/>
        <v/>
      </c>
      <c r="J12" s="104" t="str">
        <f ca="1">IFERROR(IF(COUNTIF(H$3:H12,H12)=1,SUM(OFFSET(INDIRECT("'Points attribués'!"&amp;ADDRESS(MATCH(H12,'Points attribués'!$A$2:$A$15,0)+2,2)),0,0,COUNTIF(H$3:H$16,H12),1))/COUNTIF(H$3:H$16,H12),INDIRECT(ADDRESS(MATCH(H12,H$3:H12,0)+ROW(J$2),COLUMN(J$2)))),"0")</f>
        <v>0</v>
      </c>
      <c r="K12" s="105" t="s">
        <v>27</v>
      </c>
      <c r="L12" s="138"/>
    </row>
    <row r="13" spans="1:13" ht="21" x14ac:dyDescent="0.35">
      <c r="A13" s="106"/>
      <c r="B13" s="101" t="str">
        <f>VLOOKUP(C13,'LISTING EQUIPES'!$A$2:$B$15,2)</f>
        <v>TRAINING CENTER 2</v>
      </c>
      <c r="C13" s="122">
        <v>11</v>
      </c>
      <c r="D13" s="126"/>
      <c r="E13" s="124"/>
      <c r="F13" s="125"/>
      <c r="G13" s="102">
        <f t="shared" si="2"/>
        <v>0</v>
      </c>
      <c r="H13" s="103" t="str">
        <f t="shared" si="0"/>
        <v/>
      </c>
      <c r="I13" s="103" t="str">
        <f t="shared" si="1"/>
        <v/>
      </c>
      <c r="J13" s="104" t="str">
        <f ca="1">IFERROR(IF(COUNTIF(H$3:H13,H13)=1,SUM(OFFSET(INDIRECT("'Points attribués'!"&amp;ADDRESS(MATCH(H13,'Points attribués'!$A$2:$A$15,0)+2,2)),0,0,COUNTIF(H$3:H$16,H13),1))/COUNTIF(H$3:H$16,H13),INDIRECT(ADDRESS(MATCH(H13,H$3:H13,0)+ROW(J$2),COLUMN(J$2)))),"0")</f>
        <v>0</v>
      </c>
      <c r="K13" s="105" t="s">
        <v>27</v>
      </c>
      <c r="L13" s="138"/>
    </row>
    <row r="14" spans="1:13" ht="21" x14ac:dyDescent="0.35">
      <c r="A14" s="106"/>
      <c r="B14" s="101" t="str">
        <f>VLOOKUP(C14,'LISTING EQUIPES'!$A$2:$B$15,2)</f>
        <v>COTE BLEUE</v>
      </c>
      <c r="C14" s="122">
        <v>12</v>
      </c>
      <c r="D14" s="127"/>
      <c r="E14" s="124"/>
      <c r="F14" s="125"/>
      <c r="G14" s="102">
        <f t="shared" si="2"/>
        <v>0</v>
      </c>
      <c r="H14" s="103" t="str">
        <f t="shared" si="0"/>
        <v/>
      </c>
      <c r="I14" s="103" t="str">
        <f t="shared" si="1"/>
        <v/>
      </c>
      <c r="J14" s="104" t="str">
        <f ca="1">IFERROR(IF(COUNTIF(H$3:H14,H14)=1,SUM(OFFSET(INDIRECT("'Points attribués'!"&amp;ADDRESS(MATCH(H14,'Points attribués'!$A$2:$A$15,0)+2,2)),0,0,COUNTIF(H$3:H$16,H14),1))/COUNTIF(H$3:H$16,H14),INDIRECT(ADDRESS(MATCH(H14,H$3:H14,0)+ROW(J$2),COLUMN(J$2)))),"0")</f>
        <v>0</v>
      </c>
      <c r="K14" s="105" t="s">
        <v>27</v>
      </c>
      <c r="L14" s="138"/>
    </row>
    <row r="15" spans="1:13" ht="21" x14ac:dyDescent="0.35">
      <c r="A15" s="106"/>
      <c r="B15" s="101" t="str">
        <f>VLOOKUP(C15,'LISTING EQUIPES'!$A$2:$B$15,2)</f>
        <v>AIX EN PROVENCE</v>
      </c>
      <c r="C15" s="122">
        <v>13</v>
      </c>
      <c r="D15" s="126"/>
      <c r="E15" s="124"/>
      <c r="F15" s="125"/>
      <c r="G15" s="102">
        <f t="shared" si="2"/>
        <v>0</v>
      </c>
      <c r="H15" s="103" t="str">
        <f t="shared" si="0"/>
        <v/>
      </c>
      <c r="I15" s="103" t="str">
        <f t="shared" si="1"/>
        <v/>
      </c>
      <c r="J15" s="104" t="str">
        <f ca="1">IFERROR(IF(COUNTIF(H$3:H15,H15)=1,SUM(OFFSET(INDIRECT("'Points attribués'!"&amp;ADDRESS(MATCH(H15,'Points attribués'!$A$2:$A$15,0)+2,2)),0,0,COUNTIF(H$3:H$16,H15),1))/COUNTIF(H$3:H$16,H15),INDIRECT(ADDRESS(MATCH(H15,H$3:H15,0)+ROW(J$2),COLUMN(J$2)))),"0")</f>
        <v>0</v>
      </c>
      <c r="K15" s="105" t="s">
        <v>27</v>
      </c>
      <c r="L15" s="138"/>
    </row>
    <row r="16" spans="1:13" ht="21" x14ac:dyDescent="0.35">
      <c r="A16" s="106"/>
      <c r="B16" s="101" t="str">
        <f>VLOOKUP(C16,'LISTING EQUIPES'!$A$2:$B$15,2)</f>
        <v>CABRE D'OR</v>
      </c>
      <c r="C16" s="122">
        <v>14</v>
      </c>
      <c r="D16" s="126"/>
      <c r="E16" s="124"/>
      <c r="F16" s="125"/>
      <c r="G16" s="102">
        <f t="shared" si="2"/>
        <v>0</v>
      </c>
      <c r="H16" s="103" t="str">
        <f t="shared" si="0"/>
        <v/>
      </c>
      <c r="I16" s="103" t="str">
        <f t="shared" si="1"/>
        <v/>
      </c>
      <c r="J16" s="104" t="str">
        <f ca="1">IFERROR(IF(COUNTIF(H$3:H16,H16)=1,SUM(OFFSET(INDIRECT("'Points attribués'!"&amp;ADDRESS(MATCH(H16,'Points attribués'!$A$2:$A$15,0)+2,2)),0,0,COUNTIF(H$3:H$16,H16),1))/COUNTIF(H$3:H$16,H16),INDIRECT(ADDRESS(MATCH(H16,H$3:H16,0)+ROW(J$2),COLUMN(J$2)))),"0")</f>
        <v>0</v>
      </c>
      <c r="K16" s="105" t="s">
        <v>27</v>
      </c>
      <c r="L16" s="138"/>
    </row>
  </sheetData>
  <sheetProtection sheet="1" selectLockedCells="1" autoFilter="0"/>
  <autoFilter ref="B2:L16">
    <filterColumn colId="8" showButton="0"/>
  </autoFilter>
  <mergeCells count="2">
    <mergeCell ref="B1:K1"/>
    <mergeCell ref="J2:K2"/>
  </mergeCells>
  <pageMargins left="0.41" right="0.25" top="0.65" bottom="0.75" header="0.3" footer="0.3"/>
  <pageSetup paperSize="9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16</vt:i4>
      </vt:variant>
      <vt:variant>
        <vt:lpstr>Plages nommées</vt:lpstr>
      </vt:variant>
      <vt:variant>
        <vt:i4>14</vt:i4>
      </vt:variant>
    </vt:vector>
  </HeadingPairs>
  <TitlesOfParts>
    <vt:vector size="30" baseType="lpstr">
      <vt:lpstr>1 décembre 2013</vt:lpstr>
      <vt:lpstr>9 février 2014 (2)</vt:lpstr>
      <vt:lpstr>7 décembre 2014 (2)</vt:lpstr>
      <vt:lpstr>LISTING EQUIPES</vt:lpstr>
      <vt:lpstr>ETAPE 1</vt:lpstr>
      <vt:lpstr>ETAPE 2</vt:lpstr>
      <vt:lpstr>ETAPE 3</vt:lpstr>
      <vt:lpstr>ETAPE 4</vt:lpstr>
      <vt:lpstr>ETAPE 5</vt:lpstr>
      <vt:lpstr>ETAPE 6</vt:lpstr>
      <vt:lpstr>ETAPE 7</vt:lpstr>
      <vt:lpstr>ETAPE 8</vt:lpstr>
      <vt:lpstr>ETAPE 9</vt:lpstr>
      <vt:lpstr>ETAPE 10</vt:lpstr>
      <vt:lpstr>Points attribués</vt:lpstr>
      <vt:lpstr>Classement Général</vt:lpstr>
      <vt:lpstr>'1 décembre 2013'!Zone_d_impression</vt:lpstr>
      <vt:lpstr>'7 décembre 2014 (2)'!Zone_d_impression</vt:lpstr>
      <vt:lpstr>'9 février 2014 (2)'!Zone_d_impression</vt:lpstr>
      <vt:lpstr>'Classement Général'!Zone_d_impression</vt:lpstr>
      <vt:lpstr>'ETAPE 1'!Zone_d_impression</vt:lpstr>
      <vt:lpstr>'ETAPE 10'!Zone_d_impression</vt:lpstr>
      <vt:lpstr>'ETAPE 2'!Zone_d_impression</vt:lpstr>
      <vt:lpstr>'ETAPE 3'!Zone_d_impression</vt:lpstr>
      <vt:lpstr>'ETAPE 4'!Zone_d_impression</vt:lpstr>
      <vt:lpstr>'ETAPE 5'!Zone_d_impression</vt:lpstr>
      <vt:lpstr>'ETAPE 6'!Zone_d_impression</vt:lpstr>
      <vt:lpstr>'ETAPE 7'!Zone_d_impression</vt:lpstr>
      <vt:lpstr>'ETAPE 8'!Zone_d_impression</vt:lpstr>
      <vt:lpstr>'ETAPE 9'!Zone_d_impression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Grégory</dc:creator>
  <cp:lastModifiedBy>Roselyne Maillet</cp:lastModifiedBy>
  <cp:lastPrinted>2025-01-22T22:48:31Z</cp:lastPrinted>
  <dcterms:created xsi:type="dcterms:W3CDTF">2013-11-13T16:24:54Z</dcterms:created>
  <dcterms:modified xsi:type="dcterms:W3CDTF">2025-02-02T14:25:39Z</dcterms:modified>
</cp:coreProperties>
</file>